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60" yWindow="9315" windowWidth="11355" windowHeight="1245" activeTab="2"/>
  </bookViews>
  <sheets>
    <sheet name="Class I GPF" sheetId="1" r:id="rId1"/>
    <sheet name="Class I DCPS" sheetId="19" r:id="rId2"/>
    <sheet name="Class III GPF" sheetId="13" r:id="rId3"/>
    <sheet name="Class III DCPS" sheetId="18" r:id="rId4"/>
  </sheets>
  <definedNames>
    <definedName name="_xlnm.Print_Area" localSheetId="1">'Class I DCPS'!$A$1:$T$516</definedName>
    <definedName name="_xlnm.Print_Area" localSheetId="0">'Class I GPF'!$A$1:$R$453</definedName>
    <definedName name="_xlnm.Print_Area" localSheetId="3">'Class III DCPS'!$A$1:$U$740</definedName>
    <definedName name="_xlnm.Print_Area" localSheetId="2">'Class III GPF'!$A$1:$S$836</definedName>
  </definedNames>
  <calcPr calcId="125725"/>
</workbook>
</file>

<file path=xl/calcChain.xml><?xml version="1.0" encoding="utf-8"?>
<calcChain xmlns="http://schemas.openxmlformats.org/spreadsheetml/2006/main">
  <c r="I337" i="1"/>
  <c r="Q336"/>
  <c r="R336" s="1"/>
  <c r="H336"/>
  <c r="D63" i="19"/>
  <c r="I315" i="1"/>
  <c r="I200"/>
  <c r="I17"/>
  <c r="I177"/>
  <c r="I153"/>
  <c r="I222"/>
  <c r="I86"/>
  <c r="I130"/>
  <c r="I40"/>
  <c r="I314"/>
  <c r="I245"/>
  <c r="I63"/>
  <c r="I16"/>
  <c r="I176"/>
  <c r="I107"/>
  <c r="E760" i="13"/>
  <c r="F760"/>
  <c r="H760"/>
  <c r="J760"/>
  <c r="K760"/>
  <c r="L760"/>
  <c r="M760"/>
  <c r="N760"/>
  <c r="O760"/>
  <c r="P760"/>
  <c r="Q760"/>
  <c r="B760"/>
  <c r="H580"/>
  <c r="J580"/>
  <c r="K580"/>
  <c r="L580"/>
  <c r="M580"/>
  <c r="N580"/>
  <c r="O580"/>
  <c r="P580"/>
  <c r="Q580"/>
  <c r="O606" i="18"/>
  <c r="D563"/>
  <c r="D564"/>
  <c r="D566"/>
  <c r="D433"/>
  <c r="D434"/>
  <c r="D436"/>
  <c r="M731" l="1"/>
  <c r="M627"/>
  <c r="M607"/>
  <c r="M584"/>
  <c r="M585"/>
  <c r="M562"/>
  <c r="M519"/>
  <c r="M520"/>
  <c r="M521"/>
  <c r="M498"/>
  <c r="M499"/>
  <c r="M476"/>
  <c r="M454"/>
  <c r="M432"/>
  <c r="M405"/>
  <c r="M411"/>
  <c r="M388"/>
  <c r="M366"/>
  <c r="M344"/>
  <c r="M322"/>
  <c r="M278"/>
  <c r="M256"/>
  <c r="M234"/>
  <c r="M212"/>
  <c r="M190"/>
  <c r="M168"/>
  <c r="M146"/>
  <c r="M147"/>
  <c r="M102"/>
  <c r="M80"/>
  <c r="M58"/>
  <c r="M36"/>
  <c r="D522"/>
  <c r="D523"/>
  <c r="D521"/>
  <c r="C648"/>
  <c r="C649"/>
  <c r="C647"/>
  <c r="I425" i="13" l="1"/>
  <c r="J707"/>
  <c r="J714" s="1"/>
  <c r="D329" i="1"/>
  <c r="D330"/>
  <c r="D331"/>
  <c r="D332"/>
  <c r="D333"/>
  <c r="D328"/>
  <c r="D218"/>
  <c r="D214"/>
  <c r="D215"/>
  <c r="D216"/>
  <c r="D217"/>
  <c r="D213"/>
  <c r="D101"/>
  <c r="D102"/>
  <c r="D103"/>
  <c r="D104"/>
  <c r="D100"/>
  <c r="D78"/>
  <c r="D79"/>
  <c r="D80"/>
  <c r="D81"/>
  <c r="D82"/>
  <c r="D77"/>
  <c r="E76" i="13"/>
  <c r="E77"/>
  <c r="E78"/>
  <c r="E79"/>
  <c r="E80"/>
  <c r="E75"/>
  <c r="D15" i="18"/>
  <c r="D16"/>
  <c r="D17"/>
  <c r="D18"/>
  <c r="D14"/>
  <c r="D104" i="19"/>
  <c r="D106"/>
  <c r="D107"/>
  <c r="D108"/>
  <c r="D105"/>
  <c r="L105" i="13"/>
  <c r="R105" s="1"/>
  <c r="D83"/>
  <c r="D84"/>
  <c r="D85"/>
  <c r="D82"/>
  <c r="D107" i="1"/>
  <c r="D108"/>
  <c r="D109"/>
  <c r="C107"/>
  <c r="C108"/>
  <c r="C109"/>
  <c r="D106"/>
  <c r="N610" i="18"/>
  <c r="D520"/>
  <c r="D562"/>
  <c r="D541"/>
  <c r="D542"/>
  <c r="D543"/>
  <c r="D544"/>
  <c r="D540"/>
  <c r="C541"/>
  <c r="C542"/>
  <c r="C543"/>
  <c r="C544"/>
  <c r="C540"/>
  <c r="D586"/>
  <c r="D587"/>
  <c r="D588"/>
  <c r="D589"/>
  <c r="D585"/>
  <c r="D455"/>
  <c r="D456"/>
  <c r="D457"/>
  <c r="D458"/>
  <c r="D454"/>
  <c r="D432"/>
  <c r="D389"/>
  <c r="D390"/>
  <c r="D391"/>
  <c r="D392"/>
  <c r="D388"/>
  <c r="D301"/>
  <c r="D302"/>
  <c r="D303"/>
  <c r="D304"/>
  <c r="D300"/>
  <c r="D213"/>
  <c r="D214"/>
  <c r="D215"/>
  <c r="D216"/>
  <c r="D212"/>
  <c r="D477"/>
  <c r="D478"/>
  <c r="D479"/>
  <c r="D480"/>
  <c r="D476"/>
  <c r="D125"/>
  <c r="D126"/>
  <c r="D127"/>
  <c r="D128"/>
  <c r="D124"/>
  <c r="D500"/>
  <c r="D501"/>
  <c r="D502"/>
  <c r="D503"/>
  <c r="D499"/>
  <c r="D278"/>
  <c r="D279"/>
  <c r="D280"/>
  <c r="D281"/>
  <c r="D282"/>
  <c r="D169"/>
  <c r="D170"/>
  <c r="D171"/>
  <c r="D172"/>
  <c r="D168"/>
  <c r="M299"/>
  <c r="R551" i="13"/>
  <c r="D551"/>
  <c r="R528"/>
  <c r="D528"/>
  <c r="C528"/>
  <c r="R798"/>
  <c r="G798"/>
  <c r="I798" s="1"/>
  <c r="R305"/>
  <c r="D305"/>
  <c r="C305"/>
  <c r="R754"/>
  <c r="D754"/>
  <c r="C754"/>
  <c r="R732"/>
  <c r="D732"/>
  <c r="C732"/>
  <c r="R484"/>
  <c r="D484"/>
  <c r="C484"/>
  <c r="R328"/>
  <c r="D328"/>
  <c r="C328"/>
  <c r="R126"/>
  <c r="D126"/>
  <c r="C126"/>
  <c r="R282"/>
  <c r="D282"/>
  <c r="C282"/>
  <c r="R37"/>
  <c r="D37"/>
  <c r="C37"/>
  <c r="R103"/>
  <c r="G103"/>
  <c r="I103" s="1"/>
  <c r="R259"/>
  <c r="D259"/>
  <c r="C259"/>
  <c r="R351"/>
  <c r="C351"/>
  <c r="G351" s="1"/>
  <c r="I351" s="1"/>
  <c r="R619"/>
  <c r="D619"/>
  <c r="C619"/>
  <c r="R618"/>
  <c r="D618"/>
  <c r="C618"/>
  <c r="R596"/>
  <c r="G596"/>
  <c r="I596" s="1"/>
  <c r="Q835"/>
  <c r="G828"/>
  <c r="I828" s="1"/>
  <c r="S828" s="1"/>
  <c r="B835"/>
  <c r="L345" i="19"/>
  <c r="I345"/>
  <c r="D85" i="1"/>
  <c r="D86"/>
  <c r="D87"/>
  <c r="D88"/>
  <c r="D84"/>
  <c r="D129"/>
  <c r="D130"/>
  <c r="D131"/>
  <c r="D132"/>
  <c r="D128"/>
  <c r="D359"/>
  <c r="D360"/>
  <c r="D361"/>
  <c r="D362"/>
  <c r="D358"/>
  <c r="D290"/>
  <c r="D291"/>
  <c r="D292"/>
  <c r="D293"/>
  <c r="D289"/>
  <c r="D303" i="19"/>
  <c r="D304"/>
  <c r="D305"/>
  <c r="D306"/>
  <c r="D302"/>
  <c r="D171"/>
  <c r="D172"/>
  <c r="D173"/>
  <c r="D170"/>
  <c r="D281"/>
  <c r="D282"/>
  <c r="D280"/>
  <c r="D16"/>
  <c r="D17"/>
  <c r="D18"/>
  <c r="D19"/>
  <c r="D15"/>
  <c r="D347"/>
  <c r="D348"/>
  <c r="D349"/>
  <c r="D350"/>
  <c r="D346"/>
  <c r="D237"/>
  <c r="D238"/>
  <c r="D239"/>
  <c r="D240"/>
  <c r="D236"/>
  <c r="D325"/>
  <c r="D326"/>
  <c r="D327"/>
  <c r="D328"/>
  <c r="D324"/>
  <c r="D149"/>
  <c r="D150"/>
  <c r="D151"/>
  <c r="D152"/>
  <c r="D148"/>
  <c r="D193"/>
  <c r="D194"/>
  <c r="D195"/>
  <c r="D196"/>
  <c r="D192"/>
  <c r="J214"/>
  <c r="D215"/>
  <c r="D216"/>
  <c r="D217"/>
  <c r="D218"/>
  <c r="D214"/>
  <c r="D152" i="1"/>
  <c r="D153"/>
  <c r="D154"/>
  <c r="D155"/>
  <c r="D151"/>
  <c r="D221"/>
  <c r="D222"/>
  <c r="D223"/>
  <c r="D224"/>
  <c r="D220"/>
  <c r="D337"/>
  <c r="D338"/>
  <c r="D339"/>
  <c r="D335"/>
  <c r="D39"/>
  <c r="D40"/>
  <c r="D41"/>
  <c r="D42"/>
  <c r="D38"/>
  <c r="D313"/>
  <c r="D314"/>
  <c r="D315"/>
  <c r="D316"/>
  <c r="D312"/>
  <c r="D198"/>
  <c r="D199"/>
  <c r="D200"/>
  <c r="D201"/>
  <c r="D197"/>
  <c r="D62"/>
  <c r="D63"/>
  <c r="D64"/>
  <c r="D65"/>
  <c r="D61"/>
  <c r="D15"/>
  <c r="D16"/>
  <c r="D17"/>
  <c r="D18"/>
  <c r="D14"/>
  <c r="D175"/>
  <c r="D176"/>
  <c r="D177"/>
  <c r="D178"/>
  <c r="D174"/>
  <c r="D267"/>
  <c r="D268"/>
  <c r="D269"/>
  <c r="D270"/>
  <c r="D266"/>
  <c r="D553" i="13"/>
  <c r="D554"/>
  <c r="D555"/>
  <c r="D556"/>
  <c r="D552"/>
  <c r="D530"/>
  <c r="D531"/>
  <c r="D532"/>
  <c r="D533"/>
  <c r="D529"/>
  <c r="D307"/>
  <c r="D308"/>
  <c r="D309"/>
  <c r="D310"/>
  <c r="D306"/>
  <c r="D216"/>
  <c r="D217"/>
  <c r="D218"/>
  <c r="D219"/>
  <c r="D215"/>
  <c r="D16"/>
  <c r="D17"/>
  <c r="D18"/>
  <c r="D19"/>
  <c r="D15"/>
  <c r="D486"/>
  <c r="D487"/>
  <c r="D488"/>
  <c r="D489"/>
  <c r="D485"/>
  <c r="D330"/>
  <c r="D331"/>
  <c r="D332"/>
  <c r="D333"/>
  <c r="D329"/>
  <c r="D61"/>
  <c r="D62"/>
  <c r="D63"/>
  <c r="D64"/>
  <c r="D60"/>
  <c r="D463"/>
  <c r="D464"/>
  <c r="D465"/>
  <c r="D466"/>
  <c r="D462"/>
  <c r="D128"/>
  <c r="D129"/>
  <c r="D130"/>
  <c r="D131"/>
  <c r="D127"/>
  <c r="D172"/>
  <c r="D173"/>
  <c r="D174"/>
  <c r="D175"/>
  <c r="D171"/>
  <c r="D397"/>
  <c r="D398"/>
  <c r="D399"/>
  <c r="D400"/>
  <c r="D396"/>
  <c r="D284"/>
  <c r="D285"/>
  <c r="D286"/>
  <c r="D287"/>
  <c r="D283"/>
  <c r="C284"/>
  <c r="C285"/>
  <c r="C286"/>
  <c r="C287"/>
  <c r="C283"/>
  <c r="D39"/>
  <c r="D40"/>
  <c r="D41"/>
  <c r="D42"/>
  <c r="D38"/>
  <c r="D441"/>
  <c r="D442"/>
  <c r="D443"/>
  <c r="D444"/>
  <c r="D440"/>
  <c r="D419"/>
  <c r="D420"/>
  <c r="D421"/>
  <c r="D422"/>
  <c r="D418"/>
  <c r="D194"/>
  <c r="D195"/>
  <c r="D196"/>
  <c r="D197"/>
  <c r="D193"/>
  <c r="D261"/>
  <c r="D262"/>
  <c r="D263"/>
  <c r="D264"/>
  <c r="D260"/>
  <c r="C353"/>
  <c r="C354"/>
  <c r="G354" s="1"/>
  <c r="I354" s="1"/>
  <c r="C355"/>
  <c r="C356"/>
  <c r="C352"/>
  <c r="G352" s="1"/>
  <c r="I352" s="1"/>
  <c r="D507"/>
  <c r="D508"/>
  <c r="D509"/>
  <c r="D510"/>
  <c r="D506"/>
  <c r="D375"/>
  <c r="D376"/>
  <c r="D377"/>
  <c r="D378"/>
  <c r="D374"/>
  <c r="D150"/>
  <c r="D151"/>
  <c r="D152"/>
  <c r="D153"/>
  <c r="D149"/>
  <c r="R733"/>
  <c r="R734"/>
  <c r="R735"/>
  <c r="R736"/>
  <c r="R737"/>
  <c r="G733"/>
  <c r="I733" s="1"/>
  <c r="G734"/>
  <c r="I734" s="1"/>
  <c r="G735"/>
  <c r="I735" s="1"/>
  <c r="G736"/>
  <c r="I736" s="1"/>
  <c r="G737"/>
  <c r="I737" s="1"/>
  <c r="R731"/>
  <c r="D731"/>
  <c r="C731"/>
  <c r="Q331" i="1"/>
  <c r="Q332"/>
  <c r="Q333"/>
  <c r="Q329"/>
  <c r="Q330"/>
  <c r="Q328"/>
  <c r="Q335"/>
  <c r="Q337"/>
  <c r="Q338"/>
  <c r="Q339"/>
  <c r="Q334"/>
  <c r="C731" i="18"/>
  <c r="H731" s="1"/>
  <c r="J731" s="1"/>
  <c r="D797" i="13"/>
  <c r="J504"/>
  <c r="R504" s="1"/>
  <c r="K705" i="18"/>
  <c r="K706"/>
  <c r="K707"/>
  <c r="K708"/>
  <c r="K709"/>
  <c r="K710"/>
  <c r="K711"/>
  <c r="K712"/>
  <c r="K713"/>
  <c r="K714"/>
  <c r="K715"/>
  <c r="F705"/>
  <c r="M705" s="1"/>
  <c r="F706"/>
  <c r="F707"/>
  <c r="F708"/>
  <c r="M708" s="1"/>
  <c r="F709"/>
  <c r="F710"/>
  <c r="F711"/>
  <c r="F712"/>
  <c r="M712" s="1"/>
  <c r="F713"/>
  <c r="F714"/>
  <c r="F715"/>
  <c r="E716"/>
  <c r="G716"/>
  <c r="I716"/>
  <c r="L716"/>
  <c r="N716"/>
  <c r="O716"/>
  <c r="P716"/>
  <c r="Q716"/>
  <c r="R716"/>
  <c r="S716"/>
  <c r="B716"/>
  <c r="C797" i="13"/>
  <c r="G797" s="1"/>
  <c r="I797" s="1"/>
  <c r="R730"/>
  <c r="D730"/>
  <c r="C730"/>
  <c r="R708"/>
  <c r="R709"/>
  <c r="R710"/>
  <c r="R711"/>
  <c r="R712"/>
  <c r="R713"/>
  <c r="G708"/>
  <c r="I708" s="1"/>
  <c r="G709"/>
  <c r="I709" s="1"/>
  <c r="G710"/>
  <c r="G711"/>
  <c r="I711" s="1"/>
  <c r="G712"/>
  <c r="I712" s="1"/>
  <c r="G713"/>
  <c r="I713" s="1"/>
  <c r="I710"/>
  <c r="I694" i="18"/>
  <c r="L694"/>
  <c r="N694"/>
  <c r="O694"/>
  <c r="P694"/>
  <c r="Q694"/>
  <c r="R694"/>
  <c r="S694"/>
  <c r="C683"/>
  <c r="C684"/>
  <c r="C685"/>
  <c r="K685" s="1"/>
  <c r="C686"/>
  <c r="K686" s="1"/>
  <c r="C687"/>
  <c r="F687" s="1"/>
  <c r="M687" s="1"/>
  <c r="I737"/>
  <c r="L737"/>
  <c r="O737"/>
  <c r="P737"/>
  <c r="Q737"/>
  <c r="R737"/>
  <c r="S737"/>
  <c r="D704"/>
  <c r="D716" s="1"/>
  <c r="C704"/>
  <c r="C716" s="1"/>
  <c r="C661"/>
  <c r="C662"/>
  <c r="K662" s="1"/>
  <c r="C663"/>
  <c r="K663" s="1"/>
  <c r="C664"/>
  <c r="C665"/>
  <c r="I672"/>
  <c r="L672"/>
  <c r="N672"/>
  <c r="O672"/>
  <c r="P672"/>
  <c r="Q672"/>
  <c r="R672"/>
  <c r="S672"/>
  <c r="C660"/>
  <c r="D569" i="13"/>
  <c r="D570"/>
  <c r="D568"/>
  <c r="C569"/>
  <c r="C570"/>
  <c r="C568"/>
  <c r="E835"/>
  <c r="F835"/>
  <c r="H835"/>
  <c r="J835"/>
  <c r="K835"/>
  <c r="L835"/>
  <c r="M835"/>
  <c r="N835"/>
  <c r="O835"/>
  <c r="P835"/>
  <c r="R591"/>
  <c r="R592"/>
  <c r="R593"/>
  <c r="R594"/>
  <c r="R595"/>
  <c r="R597"/>
  <c r="R598"/>
  <c r="R599"/>
  <c r="R600"/>
  <c r="R601"/>
  <c r="R602"/>
  <c r="H603"/>
  <c r="J603"/>
  <c r="K603"/>
  <c r="L603"/>
  <c r="M603"/>
  <c r="N603"/>
  <c r="O603"/>
  <c r="P603"/>
  <c r="Q603"/>
  <c r="I602"/>
  <c r="R637"/>
  <c r="R638"/>
  <c r="R639"/>
  <c r="R640"/>
  <c r="R641"/>
  <c r="R642"/>
  <c r="R643"/>
  <c r="R644"/>
  <c r="R645"/>
  <c r="R646"/>
  <c r="R647"/>
  <c r="H648"/>
  <c r="J648"/>
  <c r="K648"/>
  <c r="L648"/>
  <c r="M648"/>
  <c r="N648"/>
  <c r="O648"/>
  <c r="P648"/>
  <c r="Q648"/>
  <c r="G647"/>
  <c r="I647" s="1"/>
  <c r="D637"/>
  <c r="D638"/>
  <c r="D636"/>
  <c r="C637"/>
  <c r="C638"/>
  <c r="C636"/>
  <c r="D747"/>
  <c r="D760" s="1"/>
  <c r="C747"/>
  <c r="C760" s="1"/>
  <c r="H784"/>
  <c r="J784"/>
  <c r="K784"/>
  <c r="L784"/>
  <c r="M784"/>
  <c r="N784"/>
  <c r="O784"/>
  <c r="P784"/>
  <c r="Q784"/>
  <c r="R773"/>
  <c r="R774"/>
  <c r="R775"/>
  <c r="D773"/>
  <c r="D772"/>
  <c r="C773"/>
  <c r="C772"/>
  <c r="R793"/>
  <c r="R794"/>
  <c r="R795"/>
  <c r="R796"/>
  <c r="R797"/>
  <c r="R799"/>
  <c r="R800"/>
  <c r="R801"/>
  <c r="R802"/>
  <c r="R803"/>
  <c r="R804"/>
  <c r="R805"/>
  <c r="G799"/>
  <c r="I799" s="1"/>
  <c r="G800"/>
  <c r="I800" s="1"/>
  <c r="G801"/>
  <c r="I801" s="1"/>
  <c r="G802"/>
  <c r="I802" s="1"/>
  <c r="G803"/>
  <c r="I803" s="1"/>
  <c r="G804"/>
  <c r="I804" s="1"/>
  <c r="G805"/>
  <c r="I805" s="1"/>
  <c r="H806"/>
  <c r="J806"/>
  <c r="K806"/>
  <c r="L806"/>
  <c r="M806"/>
  <c r="N806"/>
  <c r="O806"/>
  <c r="P806"/>
  <c r="Q806"/>
  <c r="D793"/>
  <c r="D794"/>
  <c r="D796"/>
  <c r="D792"/>
  <c r="C793"/>
  <c r="G793" s="1"/>
  <c r="I793" s="1"/>
  <c r="C794"/>
  <c r="G794" s="1"/>
  <c r="I794" s="1"/>
  <c r="C796"/>
  <c r="G796" s="1"/>
  <c r="I796" s="1"/>
  <c r="C792"/>
  <c r="H738"/>
  <c r="J738"/>
  <c r="K738"/>
  <c r="L738"/>
  <c r="M738"/>
  <c r="N738"/>
  <c r="O738"/>
  <c r="P738"/>
  <c r="Q738"/>
  <c r="R726"/>
  <c r="R727"/>
  <c r="R728"/>
  <c r="R729"/>
  <c r="D726"/>
  <c r="D727"/>
  <c r="D728"/>
  <c r="D729"/>
  <c r="D725"/>
  <c r="C726"/>
  <c r="C727"/>
  <c r="C728"/>
  <c r="C729"/>
  <c r="C725"/>
  <c r="H714"/>
  <c r="K714"/>
  <c r="L714"/>
  <c r="M714"/>
  <c r="N714"/>
  <c r="O714"/>
  <c r="P714"/>
  <c r="Q714"/>
  <c r="R703"/>
  <c r="R704"/>
  <c r="R705"/>
  <c r="R706"/>
  <c r="D703"/>
  <c r="D704"/>
  <c r="D705"/>
  <c r="D706"/>
  <c r="D707"/>
  <c r="D702"/>
  <c r="C703"/>
  <c r="C704"/>
  <c r="C705"/>
  <c r="C706"/>
  <c r="C707"/>
  <c r="C702"/>
  <c r="H691"/>
  <c r="J691"/>
  <c r="K691"/>
  <c r="L691"/>
  <c r="M691"/>
  <c r="N691"/>
  <c r="O691"/>
  <c r="P691"/>
  <c r="Q691"/>
  <c r="R680"/>
  <c r="R681"/>
  <c r="R682"/>
  <c r="R683"/>
  <c r="R684"/>
  <c r="D680"/>
  <c r="D681"/>
  <c r="D682"/>
  <c r="D683"/>
  <c r="D684"/>
  <c r="D679"/>
  <c r="C680"/>
  <c r="C681"/>
  <c r="C682"/>
  <c r="C683"/>
  <c r="C684"/>
  <c r="C679"/>
  <c r="H670"/>
  <c r="J670"/>
  <c r="K670"/>
  <c r="L670"/>
  <c r="M670"/>
  <c r="N670"/>
  <c r="O670"/>
  <c r="P670"/>
  <c r="Q670"/>
  <c r="R659"/>
  <c r="R660"/>
  <c r="R661"/>
  <c r="R662"/>
  <c r="R663"/>
  <c r="D663"/>
  <c r="D659"/>
  <c r="D660"/>
  <c r="D661"/>
  <c r="D662"/>
  <c r="D658"/>
  <c r="C659"/>
  <c r="C660"/>
  <c r="C661"/>
  <c r="C662"/>
  <c r="C658"/>
  <c r="H626"/>
  <c r="J626"/>
  <c r="K626"/>
  <c r="L626"/>
  <c r="M626"/>
  <c r="N626"/>
  <c r="O626"/>
  <c r="P626"/>
  <c r="Q626"/>
  <c r="R614"/>
  <c r="R615"/>
  <c r="R616"/>
  <c r="R617"/>
  <c r="D591"/>
  <c r="D592"/>
  <c r="D593"/>
  <c r="D594"/>
  <c r="D595"/>
  <c r="D597"/>
  <c r="D598"/>
  <c r="D599"/>
  <c r="D600"/>
  <c r="D601"/>
  <c r="D602"/>
  <c r="C591"/>
  <c r="C592"/>
  <c r="C593"/>
  <c r="C594"/>
  <c r="C595"/>
  <c r="C597"/>
  <c r="C598"/>
  <c r="C599"/>
  <c r="C600"/>
  <c r="C601"/>
  <c r="C602"/>
  <c r="D590"/>
  <c r="C590"/>
  <c r="R827"/>
  <c r="D827"/>
  <c r="C827"/>
  <c r="R826"/>
  <c r="D826"/>
  <c r="C826"/>
  <c r="R825"/>
  <c r="D825"/>
  <c r="C825"/>
  <c r="D823"/>
  <c r="D820"/>
  <c r="D819"/>
  <c r="D815"/>
  <c r="C824"/>
  <c r="C823"/>
  <c r="C816"/>
  <c r="C817"/>
  <c r="C818"/>
  <c r="C819"/>
  <c r="C820"/>
  <c r="C815"/>
  <c r="C727" i="18"/>
  <c r="K727" s="1"/>
  <c r="C728"/>
  <c r="K728" s="1"/>
  <c r="C726"/>
  <c r="C682"/>
  <c r="K405"/>
  <c r="D614" i="13"/>
  <c r="D615"/>
  <c r="D616"/>
  <c r="D617"/>
  <c r="C614"/>
  <c r="G614" s="1"/>
  <c r="I614" s="1"/>
  <c r="C615"/>
  <c r="G615" s="1"/>
  <c r="I615" s="1"/>
  <c r="C616"/>
  <c r="G616" s="1"/>
  <c r="I616" s="1"/>
  <c r="C617"/>
  <c r="G617" s="1"/>
  <c r="I617" s="1"/>
  <c r="D613"/>
  <c r="C613"/>
  <c r="C169" i="18"/>
  <c r="C170"/>
  <c r="K170" s="1"/>
  <c r="C171"/>
  <c r="C172"/>
  <c r="E163"/>
  <c r="E164"/>
  <c r="E165"/>
  <c r="E166"/>
  <c r="E162"/>
  <c r="D163"/>
  <c r="D164"/>
  <c r="D165"/>
  <c r="D166"/>
  <c r="D162"/>
  <c r="E470"/>
  <c r="E471"/>
  <c r="E472"/>
  <c r="E473"/>
  <c r="E474"/>
  <c r="E469"/>
  <c r="E368" i="13"/>
  <c r="E369"/>
  <c r="E370"/>
  <c r="E371"/>
  <c r="E372"/>
  <c r="E367"/>
  <c r="D368"/>
  <c r="D369"/>
  <c r="D370"/>
  <c r="D371"/>
  <c r="D372"/>
  <c r="D367"/>
  <c r="J416"/>
  <c r="R416" s="1"/>
  <c r="J394"/>
  <c r="R394" s="1"/>
  <c r="I287" i="1"/>
  <c r="Q287" s="1"/>
  <c r="D283"/>
  <c r="D284"/>
  <c r="D285"/>
  <c r="D286"/>
  <c r="D287"/>
  <c r="D282"/>
  <c r="D76" i="13"/>
  <c r="D77"/>
  <c r="D78"/>
  <c r="D79"/>
  <c r="D80"/>
  <c r="D75"/>
  <c r="D260" i="1"/>
  <c r="D261"/>
  <c r="D262"/>
  <c r="D263"/>
  <c r="D259"/>
  <c r="I650" i="18"/>
  <c r="L650"/>
  <c r="N650"/>
  <c r="O650"/>
  <c r="P650"/>
  <c r="Q650"/>
  <c r="R650"/>
  <c r="S650"/>
  <c r="D643"/>
  <c r="D644"/>
  <c r="D645"/>
  <c r="D642"/>
  <c r="C643"/>
  <c r="C644"/>
  <c r="C645"/>
  <c r="F645" s="1"/>
  <c r="M645" s="1"/>
  <c r="K647"/>
  <c r="K649"/>
  <c r="C642"/>
  <c r="K642" s="1"/>
  <c r="I632"/>
  <c r="L632"/>
  <c r="N632"/>
  <c r="O632"/>
  <c r="P632"/>
  <c r="Q632"/>
  <c r="R632"/>
  <c r="S632"/>
  <c r="C628"/>
  <c r="F628" s="1"/>
  <c r="M628" s="1"/>
  <c r="C629"/>
  <c r="F629" s="1"/>
  <c r="M629" s="1"/>
  <c r="C630"/>
  <c r="K630" s="1"/>
  <c r="C631"/>
  <c r="K631" s="1"/>
  <c r="C627"/>
  <c r="C621"/>
  <c r="F621" s="1"/>
  <c r="M621" s="1"/>
  <c r="C622"/>
  <c r="K622" s="1"/>
  <c r="C623"/>
  <c r="K623" s="1"/>
  <c r="C624"/>
  <c r="F624" s="1"/>
  <c r="M624" s="1"/>
  <c r="C625"/>
  <c r="F625" s="1"/>
  <c r="M625" s="1"/>
  <c r="C626"/>
  <c r="K626" s="1"/>
  <c r="C620"/>
  <c r="I610"/>
  <c r="L610"/>
  <c r="O610"/>
  <c r="P610"/>
  <c r="Q610"/>
  <c r="R610"/>
  <c r="S610"/>
  <c r="C607"/>
  <c r="C608"/>
  <c r="F608" s="1"/>
  <c r="M608" s="1"/>
  <c r="C609"/>
  <c r="F609" s="1"/>
  <c r="M609" s="1"/>
  <c r="C606"/>
  <c r="K606" s="1"/>
  <c r="C601"/>
  <c r="F601" s="1"/>
  <c r="M601" s="1"/>
  <c r="C602"/>
  <c r="F602" s="1"/>
  <c r="M602" s="1"/>
  <c r="C603"/>
  <c r="F603" s="1"/>
  <c r="M603" s="1"/>
  <c r="C604"/>
  <c r="K604" s="1"/>
  <c r="C605"/>
  <c r="F605" s="1"/>
  <c r="M605" s="1"/>
  <c r="C600"/>
  <c r="I590"/>
  <c r="L590"/>
  <c r="N590"/>
  <c r="O590"/>
  <c r="P590"/>
  <c r="Q590"/>
  <c r="R590"/>
  <c r="S590"/>
  <c r="D578"/>
  <c r="D579"/>
  <c r="D580"/>
  <c r="D581"/>
  <c r="D582"/>
  <c r="D583"/>
  <c r="D577"/>
  <c r="C586"/>
  <c r="F586" s="1"/>
  <c r="M586" s="1"/>
  <c r="C587"/>
  <c r="K587" s="1"/>
  <c r="C588"/>
  <c r="K588" s="1"/>
  <c r="C589"/>
  <c r="K589" s="1"/>
  <c r="C585"/>
  <c r="K585" s="1"/>
  <c r="C578"/>
  <c r="K578" s="1"/>
  <c r="C579"/>
  <c r="K579" s="1"/>
  <c r="C580"/>
  <c r="K580" s="1"/>
  <c r="C581"/>
  <c r="F581" s="1"/>
  <c r="M581" s="1"/>
  <c r="C582"/>
  <c r="K582" s="1"/>
  <c r="C583"/>
  <c r="K583" s="1"/>
  <c r="C577"/>
  <c r="I567"/>
  <c r="L567"/>
  <c r="N567"/>
  <c r="O567"/>
  <c r="P567"/>
  <c r="Q567"/>
  <c r="R567"/>
  <c r="S567"/>
  <c r="D556"/>
  <c r="D557"/>
  <c r="D558"/>
  <c r="D559"/>
  <c r="D560"/>
  <c r="D561"/>
  <c r="D555"/>
  <c r="C563"/>
  <c r="F563" s="1"/>
  <c r="M563" s="1"/>
  <c r="C564"/>
  <c r="F564" s="1"/>
  <c r="M564" s="1"/>
  <c r="C565"/>
  <c r="F565" s="1"/>
  <c r="M565" s="1"/>
  <c r="C566"/>
  <c r="K566" s="1"/>
  <c r="C562"/>
  <c r="K562" s="1"/>
  <c r="C556"/>
  <c r="F556" s="1"/>
  <c r="M556" s="1"/>
  <c r="C557"/>
  <c r="F557" s="1"/>
  <c r="M557" s="1"/>
  <c r="C558"/>
  <c r="K558" s="1"/>
  <c r="C559"/>
  <c r="F559" s="1"/>
  <c r="M559" s="1"/>
  <c r="C560"/>
  <c r="F560" s="1"/>
  <c r="M560" s="1"/>
  <c r="C561"/>
  <c r="F561" s="1"/>
  <c r="M561" s="1"/>
  <c r="C555"/>
  <c r="I545"/>
  <c r="L545"/>
  <c r="N545"/>
  <c r="O545"/>
  <c r="P545"/>
  <c r="Q545"/>
  <c r="R545"/>
  <c r="S545"/>
  <c r="C534"/>
  <c r="K534" s="1"/>
  <c r="C535"/>
  <c r="K535" s="1"/>
  <c r="C536"/>
  <c r="K536" s="1"/>
  <c r="C537"/>
  <c r="K537" s="1"/>
  <c r="C538"/>
  <c r="K538" s="1"/>
  <c r="C539"/>
  <c r="K539" s="1"/>
  <c r="K540"/>
  <c r="K541"/>
  <c r="K542"/>
  <c r="K543"/>
  <c r="K544"/>
  <c r="C533"/>
  <c r="I524"/>
  <c r="L524"/>
  <c r="N524"/>
  <c r="O524"/>
  <c r="P524"/>
  <c r="Q524"/>
  <c r="R524"/>
  <c r="S524"/>
  <c r="C521"/>
  <c r="C522"/>
  <c r="C523"/>
  <c r="K523" s="1"/>
  <c r="C520"/>
  <c r="C515"/>
  <c r="K515" s="1"/>
  <c r="C516"/>
  <c r="C517"/>
  <c r="K517" s="1"/>
  <c r="C518"/>
  <c r="K518" s="1"/>
  <c r="C519"/>
  <c r="K519" s="1"/>
  <c r="C514"/>
  <c r="I504"/>
  <c r="L504"/>
  <c r="N504"/>
  <c r="O504"/>
  <c r="P504"/>
  <c r="Q504"/>
  <c r="R504"/>
  <c r="S504"/>
  <c r="D492"/>
  <c r="D493"/>
  <c r="D494"/>
  <c r="D495"/>
  <c r="D496"/>
  <c r="D497"/>
  <c r="D491"/>
  <c r="C500"/>
  <c r="K500" s="1"/>
  <c r="C501"/>
  <c r="F501" s="1"/>
  <c r="M501" s="1"/>
  <c r="C502"/>
  <c r="F502" s="1"/>
  <c r="M502" s="1"/>
  <c r="C503"/>
  <c r="K503" s="1"/>
  <c r="C499"/>
  <c r="K499" s="1"/>
  <c r="C492"/>
  <c r="F492" s="1"/>
  <c r="M492" s="1"/>
  <c r="C493"/>
  <c r="F493" s="1"/>
  <c r="M493" s="1"/>
  <c r="C494"/>
  <c r="K494" s="1"/>
  <c r="C495"/>
  <c r="K495" s="1"/>
  <c r="C496"/>
  <c r="F496" s="1"/>
  <c r="M496" s="1"/>
  <c r="C497"/>
  <c r="F497" s="1"/>
  <c r="M497" s="1"/>
  <c r="C491"/>
  <c r="I481"/>
  <c r="L481"/>
  <c r="N481"/>
  <c r="O481"/>
  <c r="P481"/>
  <c r="Q481"/>
  <c r="R481"/>
  <c r="S481"/>
  <c r="D470"/>
  <c r="D471"/>
  <c r="D472"/>
  <c r="D473"/>
  <c r="D474"/>
  <c r="D475"/>
  <c r="D469"/>
  <c r="C477"/>
  <c r="F477" s="1"/>
  <c r="M477" s="1"/>
  <c r="C478"/>
  <c r="F478" s="1"/>
  <c r="M478" s="1"/>
  <c r="C479"/>
  <c r="F479" s="1"/>
  <c r="M479" s="1"/>
  <c r="C480"/>
  <c r="K480" s="1"/>
  <c r="C476"/>
  <c r="K476" s="1"/>
  <c r="C470"/>
  <c r="F470" s="1"/>
  <c r="M470" s="1"/>
  <c r="C471"/>
  <c r="C472"/>
  <c r="K472" s="1"/>
  <c r="C473"/>
  <c r="K473" s="1"/>
  <c r="C474"/>
  <c r="C475"/>
  <c r="F475" s="1"/>
  <c r="M475" s="1"/>
  <c r="C469"/>
  <c r="I459"/>
  <c r="L459"/>
  <c r="N459"/>
  <c r="O459"/>
  <c r="P459"/>
  <c r="Q459"/>
  <c r="R459"/>
  <c r="S459"/>
  <c r="D448"/>
  <c r="D449"/>
  <c r="D450"/>
  <c r="D451"/>
  <c r="D452"/>
  <c r="D453"/>
  <c r="D447"/>
  <c r="C455"/>
  <c r="K455" s="1"/>
  <c r="C456"/>
  <c r="F456" s="1"/>
  <c r="M456" s="1"/>
  <c r="C457"/>
  <c r="F457" s="1"/>
  <c r="M457" s="1"/>
  <c r="C458"/>
  <c r="K458" s="1"/>
  <c r="C454"/>
  <c r="K454" s="1"/>
  <c r="C448"/>
  <c r="F448" s="1"/>
  <c r="M448" s="1"/>
  <c r="C449"/>
  <c r="F449" s="1"/>
  <c r="M449" s="1"/>
  <c r="C450"/>
  <c r="K450" s="1"/>
  <c r="C451"/>
  <c r="K451" s="1"/>
  <c r="C452"/>
  <c r="F452" s="1"/>
  <c r="M452" s="1"/>
  <c r="C453"/>
  <c r="F453" s="1"/>
  <c r="M453" s="1"/>
  <c r="C447"/>
  <c r="I437"/>
  <c r="L437"/>
  <c r="N437"/>
  <c r="O437"/>
  <c r="P437"/>
  <c r="Q437"/>
  <c r="R437"/>
  <c r="S437"/>
  <c r="C433"/>
  <c r="F433" s="1"/>
  <c r="M433" s="1"/>
  <c r="C434"/>
  <c r="K434" s="1"/>
  <c r="C435"/>
  <c r="F435" s="1"/>
  <c r="M435" s="1"/>
  <c r="C436"/>
  <c r="F436" s="1"/>
  <c r="M436" s="1"/>
  <c r="C432"/>
  <c r="K432" s="1"/>
  <c r="D426"/>
  <c r="D427"/>
  <c r="D428"/>
  <c r="D429"/>
  <c r="D430"/>
  <c r="D431"/>
  <c r="D425"/>
  <c r="C426"/>
  <c r="K426" s="1"/>
  <c r="C427"/>
  <c r="F427" s="1"/>
  <c r="M427" s="1"/>
  <c r="C428"/>
  <c r="F428" s="1"/>
  <c r="M428" s="1"/>
  <c r="C429"/>
  <c r="F429" s="1"/>
  <c r="M429" s="1"/>
  <c r="C430"/>
  <c r="K430" s="1"/>
  <c r="C431"/>
  <c r="F431" s="1"/>
  <c r="M431" s="1"/>
  <c r="C425"/>
  <c r="I416"/>
  <c r="L416"/>
  <c r="N416"/>
  <c r="O416"/>
  <c r="P416"/>
  <c r="Q416"/>
  <c r="R416"/>
  <c r="S416"/>
  <c r="C412"/>
  <c r="K412" s="1"/>
  <c r="C413"/>
  <c r="K413" s="1"/>
  <c r="C414"/>
  <c r="F414" s="1"/>
  <c r="M414" s="1"/>
  <c r="C415"/>
  <c r="K415" s="1"/>
  <c r="C411"/>
  <c r="K411" s="1"/>
  <c r="C405"/>
  <c r="H405" s="1"/>
  <c r="J405" s="1"/>
  <c r="C406"/>
  <c r="F406" s="1"/>
  <c r="M406" s="1"/>
  <c r="C407"/>
  <c r="K407" s="1"/>
  <c r="C408"/>
  <c r="K408" s="1"/>
  <c r="C409"/>
  <c r="K409" s="1"/>
  <c r="C410"/>
  <c r="F410" s="1"/>
  <c r="M410" s="1"/>
  <c r="C404"/>
  <c r="I393"/>
  <c r="L393"/>
  <c r="N393"/>
  <c r="O393"/>
  <c r="P393"/>
  <c r="Q393"/>
  <c r="R393"/>
  <c r="S393"/>
  <c r="D382"/>
  <c r="D383"/>
  <c r="D384"/>
  <c r="D385"/>
  <c r="D386"/>
  <c r="D387"/>
  <c r="D381"/>
  <c r="C389"/>
  <c r="C390"/>
  <c r="F390" s="1"/>
  <c r="M390" s="1"/>
  <c r="C391"/>
  <c r="F391" s="1"/>
  <c r="M391" s="1"/>
  <c r="C392"/>
  <c r="F392" s="1"/>
  <c r="M392" s="1"/>
  <c r="C388"/>
  <c r="C382"/>
  <c r="F382" s="1"/>
  <c r="M382" s="1"/>
  <c r="C383"/>
  <c r="F383" s="1"/>
  <c r="M383" s="1"/>
  <c r="C384"/>
  <c r="F384" s="1"/>
  <c r="M384" s="1"/>
  <c r="C385"/>
  <c r="C386"/>
  <c r="F386" s="1"/>
  <c r="M386" s="1"/>
  <c r="C387"/>
  <c r="F387" s="1"/>
  <c r="M387" s="1"/>
  <c r="C381"/>
  <c r="I371"/>
  <c r="L371"/>
  <c r="N371"/>
  <c r="O371"/>
  <c r="P371"/>
  <c r="Q371"/>
  <c r="R371"/>
  <c r="S371"/>
  <c r="C367"/>
  <c r="K367" s="1"/>
  <c r="C368"/>
  <c r="F368" s="1"/>
  <c r="C369"/>
  <c r="F369" s="1"/>
  <c r="M369" s="1"/>
  <c r="C370"/>
  <c r="K370" s="1"/>
  <c r="C366"/>
  <c r="C360"/>
  <c r="F360" s="1"/>
  <c r="C361"/>
  <c r="F361" s="1"/>
  <c r="M361" s="1"/>
  <c r="C362"/>
  <c r="K362" s="1"/>
  <c r="C363"/>
  <c r="K363" s="1"/>
  <c r="C364"/>
  <c r="F364" s="1"/>
  <c r="C365"/>
  <c r="K365" s="1"/>
  <c r="C359"/>
  <c r="I349"/>
  <c r="L349"/>
  <c r="N349"/>
  <c r="O349"/>
  <c r="P349"/>
  <c r="Q349"/>
  <c r="R349"/>
  <c r="S349"/>
  <c r="C345"/>
  <c r="F345" s="1"/>
  <c r="M345" s="1"/>
  <c r="C346"/>
  <c r="F346" s="1"/>
  <c r="M346" s="1"/>
  <c r="C347"/>
  <c r="K347" s="1"/>
  <c r="C348"/>
  <c r="F348" s="1"/>
  <c r="M348" s="1"/>
  <c r="C344"/>
  <c r="K344" s="1"/>
  <c r="C338"/>
  <c r="K338" s="1"/>
  <c r="C339"/>
  <c r="K339" s="1"/>
  <c r="C340"/>
  <c r="F340" s="1"/>
  <c r="M340" s="1"/>
  <c r="C341"/>
  <c r="F341" s="1"/>
  <c r="M341" s="1"/>
  <c r="C342"/>
  <c r="F342" s="1"/>
  <c r="M342" s="1"/>
  <c r="C343"/>
  <c r="K343" s="1"/>
  <c r="C337"/>
  <c r="I327"/>
  <c r="L327"/>
  <c r="N327"/>
  <c r="O327"/>
  <c r="P327"/>
  <c r="Q327"/>
  <c r="R327"/>
  <c r="S327"/>
  <c r="C323"/>
  <c r="K323" s="1"/>
  <c r="C324"/>
  <c r="K324" s="1"/>
  <c r="C325"/>
  <c r="C326"/>
  <c r="K326" s="1"/>
  <c r="C322"/>
  <c r="C316"/>
  <c r="K316" s="1"/>
  <c r="C317"/>
  <c r="C318"/>
  <c r="K318" s="1"/>
  <c r="C319"/>
  <c r="K319" s="1"/>
  <c r="C320"/>
  <c r="K320" s="1"/>
  <c r="C321"/>
  <c r="C315"/>
  <c r="I305"/>
  <c r="L305"/>
  <c r="N305"/>
  <c r="O305"/>
  <c r="P305"/>
  <c r="Q305"/>
  <c r="R305"/>
  <c r="S305"/>
  <c r="D293"/>
  <c r="D294"/>
  <c r="D295"/>
  <c r="D296"/>
  <c r="D297"/>
  <c r="D298"/>
  <c r="C301"/>
  <c r="K301" s="1"/>
  <c r="C302"/>
  <c r="F302" s="1"/>
  <c r="M302" s="1"/>
  <c r="C303"/>
  <c r="C304"/>
  <c r="K304" s="1"/>
  <c r="C300"/>
  <c r="M300" s="1"/>
  <c r="C293"/>
  <c r="C294"/>
  <c r="C295"/>
  <c r="K295" s="1"/>
  <c r="C296"/>
  <c r="K296" s="1"/>
  <c r="C297"/>
  <c r="C298"/>
  <c r="C292"/>
  <c r="I283"/>
  <c r="L283"/>
  <c r="N283"/>
  <c r="O283"/>
  <c r="P283"/>
  <c r="Q283"/>
  <c r="R283"/>
  <c r="S283"/>
  <c r="C279"/>
  <c r="F279" s="1"/>
  <c r="M279" s="1"/>
  <c r="C280"/>
  <c r="F280" s="1"/>
  <c r="M280" s="1"/>
  <c r="C281"/>
  <c r="K281" s="1"/>
  <c r="C282"/>
  <c r="F282" s="1"/>
  <c r="M282" s="1"/>
  <c r="C278"/>
  <c r="K278" s="1"/>
  <c r="D292"/>
  <c r="C272"/>
  <c r="K272" s="1"/>
  <c r="C273"/>
  <c r="K273" s="1"/>
  <c r="C274"/>
  <c r="K274" s="1"/>
  <c r="C275"/>
  <c r="K275" s="1"/>
  <c r="C276"/>
  <c r="K276" s="1"/>
  <c r="C277"/>
  <c r="K277" s="1"/>
  <c r="C271"/>
  <c r="I261"/>
  <c r="L261"/>
  <c r="N261"/>
  <c r="O261"/>
  <c r="P261"/>
  <c r="Q261"/>
  <c r="R261"/>
  <c r="S261"/>
  <c r="C257"/>
  <c r="F257" s="1"/>
  <c r="M257" s="1"/>
  <c r="C258"/>
  <c r="F258" s="1"/>
  <c r="M258" s="1"/>
  <c r="C259"/>
  <c r="K259" s="1"/>
  <c r="C260"/>
  <c r="F260" s="1"/>
  <c r="M260" s="1"/>
  <c r="C256"/>
  <c r="K256" s="1"/>
  <c r="C250"/>
  <c r="F250" s="1"/>
  <c r="M250" s="1"/>
  <c r="C251"/>
  <c r="K251" s="1"/>
  <c r="C252"/>
  <c r="F252" s="1"/>
  <c r="M252" s="1"/>
  <c r="C253"/>
  <c r="F253" s="1"/>
  <c r="M253" s="1"/>
  <c r="C254"/>
  <c r="F254" s="1"/>
  <c r="M254" s="1"/>
  <c r="C255"/>
  <c r="K255" s="1"/>
  <c r="C249"/>
  <c r="I239"/>
  <c r="L239"/>
  <c r="N239"/>
  <c r="O239"/>
  <c r="P239"/>
  <c r="Q239"/>
  <c r="R239"/>
  <c r="S239"/>
  <c r="C235"/>
  <c r="K235" s="1"/>
  <c r="C236"/>
  <c r="F236" s="1"/>
  <c r="M236" s="1"/>
  <c r="C237"/>
  <c r="F237" s="1"/>
  <c r="M237" s="1"/>
  <c r="C238"/>
  <c r="K238" s="1"/>
  <c r="C234"/>
  <c r="K234" s="1"/>
  <c r="C228"/>
  <c r="F228" s="1"/>
  <c r="M228" s="1"/>
  <c r="C229"/>
  <c r="F229" s="1"/>
  <c r="M229" s="1"/>
  <c r="C230"/>
  <c r="K230" s="1"/>
  <c r="C231"/>
  <c r="K231" s="1"/>
  <c r="C232"/>
  <c r="F232" s="1"/>
  <c r="M232" s="1"/>
  <c r="C233"/>
  <c r="F233" s="1"/>
  <c r="M233" s="1"/>
  <c r="C227"/>
  <c r="I217"/>
  <c r="L217"/>
  <c r="N217"/>
  <c r="O217"/>
  <c r="P217"/>
  <c r="Q217"/>
  <c r="R217"/>
  <c r="S217"/>
  <c r="C213"/>
  <c r="F213" s="1"/>
  <c r="M213" s="1"/>
  <c r="C214"/>
  <c r="F214" s="1"/>
  <c r="M214" s="1"/>
  <c r="C215"/>
  <c r="F215" s="1"/>
  <c r="M215" s="1"/>
  <c r="C216"/>
  <c r="C212"/>
  <c r="K212" s="1"/>
  <c r="C206"/>
  <c r="F206" s="1"/>
  <c r="M206" s="1"/>
  <c r="C207"/>
  <c r="F207" s="1"/>
  <c r="M207" s="1"/>
  <c r="C208"/>
  <c r="C209"/>
  <c r="F209" s="1"/>
  <c r="M209" s="1"/>
  <c r="C210"/>
  <c r="F210" s="1"/>
  <c r="M210" s="1"/>
  <c r="C211"/>
  <c r="F211" s="1"/>
  <c r="M211" s="1"/>
  <c r="C205"/>
  <c r="I195"/>
  <c r="L195"/>
  <c r="N195"/>
  <c r="O195"/>
  <c r="P195"/>
  <c r="Q195"/>
  <c r="R195"/>
  <c r="S195"/>
  <c r="C191"/>
  <c r="F191" s="1"/>
  <c r="M191" s="1"/>
  <c r="C192"/>
  <c r="F192" s="1"/>
  <c r="M192" s="1"/>
  <c r="C193"/>
  <c r="K193" s="1"/>
  <c r="C194"/>
  <c r="C190"/>
  <c r="K190" s="1"/>
  <c r="C184"/>
  <c r="K184" s="1"/>
  <c r="C185"/>
  <c r="K185" s="1"/>
  <c r="C186"/>
  <c r="C187"/>
  <c r="F187" s="1"/>
  <c r="M187" s="1"/>
  <c r="C188"/>
  <c r="F188" s="1"/>
  <c r="M188" s="1"/>
  <c r="C189"/>
  <c r="K189" s="1"/>
  <c r="C183"/>
  <c r="I173"/>
  <c r="L173"/>
  <c r="N173"/>
  <c r="O173"/>
  <c r="P173"/>
  <c r="Q173"/>
  <c r="R173"/>
  <c r="S173"/>
  <c r="C168"/>
  <c r="C163"/>
  <c r="K163" s="1"/>
  <c r="C164"/>
  <c r="C165"/>
  <c r="C166"/>
  <c r="F166" s="1"/>
  <c r="M166" s="1"/>
  <c r="C167"/>
  <c r="K167" s="1"/>
  <c r="F169"/>
  <c r="M169" s="1"/>
  <c r="C162"/>
  <c r="F162" s="1"/>
  <c r="M162" s="1"/>
  <c r="I152"/>
  <c r="L152"/>
  <c r="N152"/>
  <c r="O152"/>
  <c r="P152"/>
  <c r="Q152"/>
  <c r="R152"/>
  <c r="S152"/>
  <c r="C148"/>
  <c r="F148" s="1"/>
  <c r="M148" s="1"/>
  <c r="C149"/>
  <c r="F149" s="1"/>
  <c r="M149" s="1"/>
  <c r="C150"/>
  <c r="F150" s="1"/>
  <c r="M150" s="1"/>
  <c r="C151"/>
  <c r="F151" s="1"/>
  <c r="M151" s="1"/>
  <c r="C147"/>
  <c r="C140"/>
  <c r="F140" s="1"/>
  <c r="M140" s="1"/>
  <c r="C141"/>
  <c r="F141" s="1"/>
  <c r="M141" s="1"/>
  <c r="C142"/>
  <c r="F142" s="1"/>
  <c r="M142" s="1"/>
  <c r="C143"/>
  <c r="C144"/>
  <c r="F144" s="1"/>
  <c r="M144" s="1"/>
  <c r="C145"/>
  <c r="F145" s="1"/>
  <c r="M145" s="1"/>
  <c r="C139"/>
  <c r="I129"/>
  <c r="L129"/>
  <c r="N129"/>
  <c r="O129"/>
  <c r="P129"/>
  <c r="Q129"/>
  <c r="R129"/>
  <c r="S129"/>
  <c r="C125"/>
  <c r="F125" s="1"/>
  <c r="M125" s="1"/>
  <c r="C126"/>
  <c r="F126" s="1"/>
  <c r="M126" s="1"/>
  <c r="C127"/>
  <c r="F127" s="1"/>
  <c r="M127" s="1"/>
  <c r="C128"/>
  <c r="C124"/>
  <c r="K124" s="1"/>
  <c r="D118"/>
  <c r="D119"/>
  <c r="D120"/>
  <c r="D121"/>
  <c r="D122"/>
  <c r="D123"/>
  <c r="D117"/>
  <c r="C118"/>
  <c r="F118" s="1"/>
  <c r="M118" s="1"/>
  <c r="C119"/>
  <c r="F119" s="1"/>
  <c r="M119" s="1"/>
  <c r="C120"/>
  <c r="C121"/>
  <c r="F121" s="1"/>
  <c r="M121" s="1"/>
  <c r="C122"/>
  <c r="F122" s="1"/>
  <c r="M122" s="1"/>
  <c r="C123"/>
  <c r="F123" s="1"/>
  <c r="M123" s="1"/>
  <c r="C117"/>
  <c r="I107"/>
  <c r="L107"/>
  <c r="N107"/>
  <c r="O107"/>
  <c r="P107"/>
  <c r="Q107"/>
  <c r="R107"/>
  <c r="S107"/>
  <c r="C103"/>
  <c r="C104"/>
  <c r="C105"/>
  <c r="C106"/>
  <c r="K106" s="1"/>
  <c r="C102"/>
  <c r="C96"/>
  <c r="C97"/>
  <c r="C98"/>
  <c r="K98" s="1"/>
  <c r="C99"/>
  <c r="C100"/>
  <c r="F100" s="1"/>
  <c r="M100" s="1"/>
  <c r="C101"/>
  <c r="C95"/>
  <c r="I85"/>
  <c r="L85"/>
  <c r="N85"/>
  <c r="O85"/>
  <c r="P85"/>
  <c r="Q85"/>
  <c r="R85"/>
  <c r="S85"/>
  <c r="C81"/>
  <c r="C82"/>
  <c r="F82" s="1"/>
  <c r="M82" s="1"/>
  <c r="C83"/>
  <c r="F83" s="1"/>
  <c r="M83" s="1"/>
  <c r="C84"/>
  <c r="F84" s="1"/>
  <c r="M84" s="1"/>
  <c r="C80"/>
  <c r="K80" s="1"/>
  <c r="C74"/>
  <c r="F74" s="1"/>
  <c r="M74" s="1"/>
  <c r="C75"/>
  <c r="F75" s="1"/>
  <c r="M75" s="1"/>
  <c r="C76"/>
  <c r="F76" s="1"/>
  <c r="M76" s="1"/>
  <c r="C77"/>
  <c r="C78"/>
  <c r="F78" s="1"/>
  <c r="M78" s="1"/>
  <c r="C79"/>
  <c r="F79" s="1"/>
  <c r="M79" s="1"/>
  <c r="C73"/>
  <c r="I63"/>
  <c r="L63"/>
  <c r="N63"/>
  <c r="O63"/>
  <c r="P63"/>
  <c r="Q63"/>
  <c r="R63"/>
  <c r="S63"/>
  <c r="C59"/>
  <c r="F59" s="1"/>
  <c r="M59" s="1"/>
  <c r="C60"/>
  <c r="K60" s="1"/>
  <c r="C61"/>
  <c r="K61" s="1"/>
  <c r="C62"/>
  <c r="F62" s="1"/>
  <c r="M62" s="1"/>
  <c r="C58"/>
  <c r="C52"/>
  <c r="K52" s="1"/>
  <c r="C53"/>
  <c r="K53" s="1"/>
  <c r="C54"/>
  <c r="F54" s="1"/>
  <c r="M54" s="1"/>
  <c r="C55"/>
  <c r="F55" s="1"/>
  <c r="M55" s="1"/>
  <c r="C56"/>
  <c r="K56" s="1"/>
  <c r="C57"/>
  <c r="K57" s="1"/>
  <c r="C51"/>
  <c r="I41"/>
  <c r="L41"/>
  <c r="N41"/>
  <c r="O41"/>
  <c r="P41"/>
  <c r="Q41"/>
  <c r="R41"/>
  <c r="S41"/>
  <c r="C37"/>
  <c r="F37" s="1"/>
  <c r="M37" s="1"/>
  <c r="C38"/>
  <c r="C39"/>
  <c r="F39" s="1"/>
  <c r="M39" s="1"/>
  <c r="C40"/>
  <c r="F40" s="1"/>
  <c r="M40" s="1"/>
  <c r="C36"/>
  <c r="K36" s="1"/>
  <c r="C30"/>
  <c r="C31"/>
  <c r="F31" s="1"/>
  <c r="M31" s="1"/>
  <c r="C32"/>
  <c r="F32" s="1"/>
  <c r="M32" s="1"/>
  <c r="C33"/>
  <c r="F33" s="1"/>
  <c r="M33" s="1"/>
  <c r="C34"/>
  <c r="C35"/>
  <c r="F35" s="1"/>
  <c r="M35" s="1"/>
  <c r="C29"/>
  <c r="I19"/>
  <c r="L19"/>
  <c r="N19"/>
  <c r="O19"/>
  <c r="P19"/>
  <c r="Q19"/>
  <c r="R19"/>
  <c r="S19"/>
  <c r="D8"/>
  <c r="D9"/>
  <c r="D10"/>
  <c r="D11"/>
  <c r="D12"/>
  <c r="D13"/>
  <c r="D7"/>
  <c r="C15"/>
  <c r="C16"/>
  <c r="C17"/>
  <c r="K17" s="1"/>
  <c r="C18"/>
  <c r="K18" s="1"/>
  <c r="C14"/>
  <c r="F14" s="1"/>
  <c r="M14" s="1"/>
  <c r="C8"/>
  <c r="C9"/>
  <c r="K9" s="1"/>
  <c r="C10"/>
  <c r="K10" s="1"/>
  <c r="C11"/>
  <c r="F11" s="1"/>
  <c r="M11" s="1"/>
  <c r="C12"/>
  <c r="C13"/>
  <c r="K13" s="1"/>
  <c r="C7"/>
  <c r="R545" i="13"/>
  <c r="R546"/>
  <c r="R547"/>
  <c r="R548"/>
  <c r="R549"/>
  <c r="R550"/>
  <c r="R552"/>
  <c r="R553"/>
  <c r="R554"/>
  <c r="R555"/>
  <c r="R556"/>
  <c r="H557"/>
  <c r="J557"/>
  <c r="K557"/>
  <c r="L557"/>
  <c r="M557"/>
  <c r="N557"/>
  <c r="O557"/>
  <c r="P557"/>
  <c r="Q557"/>
  <c r="D545"/>
  <c r="D546"/>
  <c r="D547"/>
  <c r="D548"/>
  <c r="D549"/>
  <c r="D550"/>
  <c r="D544"/>
  <c r="C553"/>
  <c r="C554"/>
  <c r="C555"/>
  <c r="C556"/>
  <c r="C552"/>
  <c r="C545"/>
  <c r="C546"/>
  <c r="G546" s="1"/>
  <c r="I546" s="1"/>
  <c r="S546" s="1"/>
  <c r="C547"/>
  <c r="C548"/>
  <c r="C549"/>
  <c r="C550"/>
  <c r="C544"/>
  <c r="R522"/>
  <c r="R523"/>
  <c r="R524"/>
  <c r="R525"/>
  <c r="R526"/>
  <c r="R527"/>
  <c r="R529"/>
  <c r="R530"/>
  <c r="R531"/>
  <c r="R532"/>
  <c r="R533"/>
  <c r="H534"/>
  <c r="J534"/>
  <c r="K534"/>
  <c r="L534"/>
  <c r="M534"/>
  <c r="N534"/>
  <c r="O534"/>
  <c r="P534"/>
  <c r="Q534"/>
  <c r="D522"/>
  <c r="D523"/>
  <c r="D524"/>
  <c r="D525"/>
  <c r="D526"/>
  <c r="D527"/>
  <c r="D521"/>
  <c r="C530"/>
  <c r="G530" s="1"/>
  <c r="I530" s="1"/>
  <c r="S530" s="1"/>
  <c r="C531"/>
  <c r="C532"/>
  <c r="G532" s="1"/>
  <c r="I532" s="1"/>
  <c r="S532" s="1"/>
  <c r="C533"/>
  <c r="C529"/>
  <c r="C522"/>
  <c r="C523"/>
  <c r="G523" s="1"/>
  <c r="I523" s="1"/>
  <c r="C524"/>
  <c r="C525"/>
  <c r="G525" s="1"/>
  <c r="I525" s="1"/>
  <c r="S525" s="1"/>
  <c r="C526"/>
  <c r="C527"/>
  <c r="G527" s="1"/>
  <c r="I527" s="1"/>
  <c r="S527" s="1"/>
  <c r="C521"/>
  <c r="R501"/>
  <c r="R502"/>
  <c r="R503"/>
  <c r="R505"/>
  <c r="R506"/>
  <c r="R507"/>
  <c r="R508"/>
  <c r="R509"/>
  <c r="R510"/>
  <c r="H511"/>
  <c r="K511"/>
  <c r="L511"/>
  <c r="M511"/>
  <c r="N511"/>
  <c r="O511"/>
  <c r="P511"/>
  <c r="Q511"/>
  <c r="D501"/>
  <c r="D502"/>
  <c r="D503"/>
  <c r="D504"/>
  <c r="D505"/>
  <c r="D500"/>
  <c r="C507"/>
  <c r="C508"/>
  <c r="C509"/>
  <c r="G509" s="1"/>
  <c r="I509" s="1"/>
  <c r="C510"/>
  <c r="C506"/>
  <c r="C501"/>
  <c r="C502"/>
  <c r="C503"/>
  <c r="C504"/>
  <c r="C505"/>
  <c r="C500"/>
  <c r="R478"/>
  <c r="R479"/>
  <c r="R480"/>
  <c r="R481"/>
  <c r="R482"/>
  <c r="R483"/>
  <c r="R485"/>
  <c r="R486"/>
  <c r="R487"/>
  <c r="R488"/>
  <c r="R489"/>
  <c r="H490"/>
  <c r="J490"/>
  <c r="K490"/>
  <c r="L490"/>
  <c r="M490"/>
  <c r="N490"/>
  <c r="O490"/>
  <c r="P490"/>
  <c r="Q490"/>
  <c r="D478"/>
  <c r="D479"/>
  <c r="D480"/>
  <c r="D481"/>
  <c r="D482"/>
  <c r="D483"/>
  <c r="D477"/>
  <c r="C486"/>
  <c r="C487"/>
  <c r="G487" s="1"/>
  <c r="I487" s="1"/>
  <c r="S487" s="1"/>
  <c r="C488"/>
  <c r="C489"/>
  <c r="C485"/>
  <c r="G485" s="1"/>
  <c r="I485" s="1"/>
  <c r="C478"/>
  <c r="C479"/>
  <c r="C480"/>
  <c r="G480" s="1"/>
  <c r="I480" s="1"/>
  <c r="S480" s="1"/>
  <c r="C481"/>
  <c r="C482"/>
  <c r="G482" s="1"/>
  <c r="I482" s="1"/>
  <c r="S482" s="1"/>
  <c r="C483"/>
  <c r="C477"/>
  <c r="R456"/>
  <c r="R457"/>
  <c r="R458"/>
  <c r="R459"/>
  <c r="R460"/>
  <c r="R461"/>
  <c r="R462"/>
  <c r="R463"/>
  <c r="R464"/>
  <c r="R465"/>
  <c r="R466"/>
  <c r="H467"/>
  <c r="J467"/>
  <c r="K467"/>
  <c r="L467"/>
  <c r="M467"/>
  <c r="N467"/>
  <c r="O467"/>
  <c r="P467"/>
  <c r="Q467"/>
  <c r="D456"/>
  <c r="D457"/>
  <c r="D458"/>
  <c r="D459"/>
  <c r="D460"/>
  <c r="D461"/>
  <c r="D455"/>
  <c r="C463"/>
  <c r="C464"/>
  <c r="C465"/>
  <c r="C466"/>
  <c r="C462"/>
  <c r="C456"/>
  <c r="G456" s="1"/>
  <c r="I456" s="1"/>
  <c r="S456" s="1"/>
  <c r="C457"/>
  <c r="C458"/>
  <c r="G458" s="1"/>
  <c r="I458" s="1"/>
  <c r="C459"/>
  <c r="C460"/>
  <c r="C461"/>
  <c r="C455"/>
  <c r="R434"/>
  <c r="R435"/>
  <c r="R436"/>
  <c r="R437"/>
  <c r="R438"/>
  <c r="R439"/>
  <c r="R440"/>
  <c r="R441"/>
  <c r="R442"/>
  <c r="R443"/>
  <c r="R444"/>
  <c r="H445"/>
  <c r="J445"/>
  <c r="K445"/>
  <c r="L445"/>
  <c r="M445"/>
  <c r="N445"/>
  <c r="O445"/>
  <c r="P445"/>
  <c r="Q445"/>
  <c r="D434"/>
  <c r="D435"/>
  <c r="D436"/>
  <c r="D437"/>
  <c r="D438"/>
  <c r="D439"/>
  <c r="D433"/>
  <c r="C441"/>
  <c r="C442"/>
  <c r="C443"/>
  <c r="C444"/>
  <c r="C440"/>
  <c r="C434"/>
  <c r="G434" s="1"/>
  <c r="I434" s="1"/>
  <c r="C435"/>
  <c r="C436"/>
  <c r="G436" s="1"/>
  <c r="I436" s="1"/>
  <c r="C437"/>
  <c r="C438"/>
  <c r="C439"/>
  <c r="C433"/>
  <c r="R412"/>
  <c r="R413"/>
  <c r="R414"/>
  <c r="R415"/>
  <c r="R417"/>
  <c r="R418"/>
  <c r="R419"/>
  <c r="R420"/>
  <c r="R421"/>
  <c r="R422"/>
  <c r="H423"/>
  <c r="K423"/>
  <c r="L423"/>
  <c r="M423"/>
  <c r="N423"/>
  <c r="O423"/>
  <c r="P423"/>
  <c r="Q423"/>
  <c r="C419"/>
  <c r="C420"/>
  <c r="C421"/>
  <c r="C422"/>
  <c r="C418"/>
  <c r="D412"/>
  <c r="D413"/>
  <c r="D414"/>
  <c r="D415"/>
  <c r="D416"/>
  <c r="D417"/>
  <c r="C412"/>
  <c r="C413"/>
  <c r="C414"/>
  <c r="C415"/>
  <c r="C416"/>
  <c r="C417"/>
  <c r="D411"/>
  <c r="C411"/>
  <c r="R390"/>
  <c r="R391"/>
  <c r="R392"/>
  <c r="R393"/>
  <c r="R395"/>
  <c r="R396"/>
  <c r="R397"/>
  <c r="R398"/>
  <c r="R399"/>
  <c r="R400"/>
  <c r="H401"/>
  <c r="K401"/>
  <c r="L401"/>
  <c r="M401"/>
  <c r="N401"/>
  <c r="O401"/>
  <c r="P401"/>
  <c r="Q401"/>
  <c r="C397"/>
  <c r="C398"/>
  <c r="C399"/>
  <c r="C400"/>
  <c r="C396"/>
  <c r="D390"/>
  <c r="D391"/>
  <c r="D392"/>
  <c r="D393"/>
  <c r="D394"/>
  <c r="D395"/>
  <c r="C390"/>
  <c r="C391"/>
  <c r="C392"/>
  <c r="C393"/>
  <c r="C394"/>
  <c r="C395"/>
  <c r="D389"/>
  <c r="C389"/>
  <c r="R368"/>
  <c r="R369"/>
  <c r="R370"/>
  <c r="R371"/>
  <c r="R372"/>
  <c r="R373"/>
  <c r="R374"/>
  <c r="R375"/>
  <c r="R376"/>
  <c r="R377"/>
  <c r="R378"/>
  <c r="H379"/>
  <c r="J379"/>
  <c r="K379"/>
  <c r="L379"/>
  <c r="M379"/>
  <c r="N379"/>
  <c r="O379"/>
  <c r="P379"/>
  <c r="Q379"/>
  <c r="D373"/>
  <c r="C375"/>
  <c r="G375" s="1"/>
  <c r="I375" s="1"/>
  <c r="C376"/>
  <c r="G376" s="1"/>
  <c r="I376" s="1"/>
  <c r="C377"/>
  <c r="G377" s="1"/>
  <c r="I377" s="1"/>
  <c r="C378"/>
  <c r="C374"/>
  <c r="C368"/>
  <c r="G368" s="1"/>
  <c r="I368" s="1"/>
  <c r="C369"/>
  <c r="C370"/>
  <c r="G370" s="1"/>
  <c r="I370" s="1"/>
  <c r="C371"/>
  <c r="C372"/>
  <c r="G372" s="1"/>
  <c r="I372" s="1"/>
  <c r="C373"/>
  <c r="C367"/>
  <c r="R345"/>
  <c r="R346"/>
  <c r="R347"/>
  <c r="R348"/>
  <c r="R349"/>
  <c r="R350"/>
  <c r="R352"/>
  <c r="R353"/>
  <c r="R354"/>
  <c r="R355"/>
  <c r="R356"/>
  <c r="H357"/>
  <c r="J357"/>
  <c r="K357"/>
  <c r="L357"/>
  <c r="M357"/>
  <c r="N357"/>
  <c r="O357"/>
  <c r="P357"/>
  <c r="Q357"/>
  <c r="C345"/>
  <c r="G345" s="1"/>
  <c r="I345" s="1"/>
  <c r="S345" s="1"/>
  <c r="C346"/>
  <c r="G346" s="1"/>
  <c r="I346" s="1"/>
  <c r="S346" s="1"/>
  <c r="C347"/>
  <c r="G347" s="1"/>
  <c r="I347" s="1"/>
  <c r="S347" s="1"/>
  <c r="C348"/>
  <c r="G348" s="1"/>
  <c r="I348" s="1"/>
  <c r="S348" s="1"/>
  <c r="C349"/>
  <c r="G349" s="1"/>
  <c r="I349" s="1"/>
  <c r="C350"/>
  <c r="G350" s="1"/>
  <c r="I350" s="1"/>
  <c r="S350" s="1"/>
  <c r="G353"/>
  <c r="I353" s="1"/>
  <c r="G355"/>
  <c r="I355" s="1"/>
  <c r="G356"/>
  <c r="I356" s="1"/>
  <c r="C344"/>
  <c r="R322"/>
  <c r="R323"/>
  <c r="R324"/>
  <c r="R325"/>
  <c r="R326"/>
  <c r="R327"/>
  <c r="R329"/>
  <c r="R330"/>
  <c r="R331"/>
  <c r="R332"/>
  <c r="R333"/>
  <c r="H334"/>
  <c r="J334"/>
  <c r="K334"/>
  <c r="L334"/>
  <c r="M334"/>
  <c r="N334"/>
  <c r="O334"/>
  <c r="P334"/>
  <c r="Q334"/>
  <c r="D322"/>
  <c r="D323"/>
  <c r="D324"/>
  <c r="D325"/>
  <c r="D326"/>
  <c r="D327"/>
  <c r="D321"/>
  <c r="C330"/>
  <c r="C331"/>
  <c r="C332"/>
  <c r="C333"/>
  <c r="C329"/>
  <c r="C322"/>
  <c r="C323"/>
  <c r="G323" s="1"/>
  <c r="I323" s="1"/>
  <c r="S323" s="1"/>
  <c r="C324"/>
  <c r="C325"/>
  <c r="G325" s="1"/>
  <c r="I325" s="1"/>
  <c r="C326"/>
  <c r="C327"/>
  <c r="G327" s="1"/>
  <c r="I327" s="1"/>
  <c r="S327" s="1"/>
  <c r="C321"/>
  <c r="R299"/>
  <c r="R300"/>
  <c r="R301"/>
  <c r="R302"/>
  <c r="R303"/>
  <c r="R304"/>
  <c r="R306"/>
  <c r="R307"/>
  <c r="R308"/>
  <c r="R309"/>
  <c r="R310"/>
  <c r="H311"/>
  <c r="J311"/>
  <c r="K311"/>
  <c r="L311"/>
  <c r="M311"/>
  <c r="N311"/>
  <c r="O311"/>
  <c r="P311"/>
  <c r="Q311"/>
  <c r="D299"/>
  <c r="D300"/>
  <c r="D301"/>
  <c r="D302"/>
  <c r="D303"/>
  <c r="D304"/>
  <c r="D298"/>
  <c r="C307"/>
  <c r="C308"/>
  <c r="C309"/>
  <c r="C310"/>
  <c r="C306"/>
  <c r="C299"/>
  <c r="C300"/>
  <c r="G300" s="1"/>
  <c r="I300" s="1"/>
  <c r="S300" s="1"/>
  <c r="C301"/>
  <c r="C302"/>
  <c r="C303"/>
  <c r="C304"/>
  <c r="C298"/>
  <c r="R276"/>
  <c r="R277"/>
  <c r="R278"/>
  <c r="R279"/>
  <c r="R280"/>
  <c r="R281"/>
  <c r="R283"/>
  <c r="R284"/>
  <c r="R285"/>
  <c r="R286"/>
  <c r="R287"/>
  <c r="H288"/>
  <c r="J288"/>
  <c r="K288"/>
  <c r="L288"/>
  <c r="M288"/>
  <c r="N288"/>
  <c r="O288"/>
  <c r="P288"/>
  <c r="Q288"/>
  <c r="D276"/>
  <c r="D277"/>
  <c r="D278"/>
  <c r="D279"/>
  <c r="D280"/>
  <c r="D281"/>
  <c r="D275"/>
  <c r="C276"/>
  <c r="C277"/>
  <c r="C278"/>
  <c r="C279"/>
  <c r="C280"/>
  <c r="C281"/>
  <c r="G284"/>
  <c r="I284" s="1"/>
  <c r="G285"/>
  <c r="I285" s="1"/>
  <c r="G286"/>
  <c r="I286" s="1"/>
  <c r="G287"/>
  <c r="I287" s="1"/>
  <c r="C275"/>
  <c r="R253"/>
  <c r="R254"/>
  <c r="R255"/>
  <c r="R256"/>
  <c r="R257"/>
  <c r="R258"/>
  <c r="R260"/>
  <c r="R261"/>
  <c r="R262"/>
  <c r="R263"/>
  <c r="R264"/>
  <c r="H265"/>
  <c r="J265"/>
  <c r="K265"/>
  <c r="L265"/>
  <c r="M265"/>
  <c r="N265"/>
  <c r="O265"/>
  <c r="P265"/>
  <c r="Q265"/>
  <c r="D253"/>
  <c r="D254"/>
  <c r="D255"/>
  <c r="D256"/>
  <c r="D257"/>
  <c r="D258"/>
  <c r="D252"/>
  <c r="C261"/>
  <c r="C262"/>
  <c r="C263"/>
  <c r="C264"/>
  <c r="C260"/>
  <c r="C253"/>
  <c r="C254"/>
  <c r="C255"/>
  <c r="C256"/>
  <c r="C257"/>
  <c r="C258"/>
  <c r="C252"/>
  <c r="R231"/>
  <c r="R232"/>
  <c r="R233"/>
  <c r="R234"/>
  <c r="R235"/>
  <c r="R236"/>
  <c r="R237"/>
  <c r="R238"/>
  <c r="R239"/>
  <c r="R240"/>
  <c r="R241"/>
  <c r="H242"/>
  <c r="J242"/>
  <c r="K242"/>
  <c r="L242"/>
  <c r="M242"/>
  <c r="N242"/>
  <c r="O242"/>
  <c r="P242"/>
  <c r="Q242"/>
  <c r="C238"/>
  <c r="C239"/>
  <c r="C240"/>
  <c r="C241"/>
  <c r="G241" s="1"/>
  <c r="I241" s="1"/>
  <c r="C237"/>
  <c r="C231"/>
  <c r="C232"/>
  <c r="C233"/>
  <c r="C234"/>
  <c r="C235"/>
  <c r="C236"/>
  <c r="C230"/>
  <c r="R209"/>
  <c r="R210"/>
  <c r="R211"/>
  <c r="R212"/>
  <c r="R213"/>
  <c r="R214"/>
  <c r="R215"/>
  <c r="R216"/>
  <c r="R217"/>
  <c r="R218"/>
  <c r="R219"/>
  <c r="H220"/>
  <c r="J220"/>
  <c r="K220"/>
  <c r="L220"/>
  <c r="M220"/>
  <c r="N220"/>
  <c r="O220"/>
  <c r="P220"/>
  <c r="Q220"/>
  <c r="D209"/>
  <c r="D210"/>
  <c r="D211"/>
  <c r="D212"/>
  <c r="D213"/>
  <c r="D214"/>
  <c r="D208"/>
  <c r="C216"/>
  <c r="C217"/>
  <c r="C218"/>
  <c r="C219"/>
  <c r="G219" s="1"/>
  <c r="I219" s="1"/>
  <c r="C215"/>
  <c r="C209"/>
  <c r="C210"/>
  <c r="C211"/>
  <c r="C212"/>
  <c r="C213"/>
  <c r="C214"/>
  <c r="C208"/>
  <c r="R187"/>
  <c r="R188"/>
  <c r="R189"/>
  <c r="R190"/>
  <c r="R191"/>
  <c r="R192"/>
  <c r="R193"/>
  <c r="R194"/>
  <c r="R195"/>
  <c r="R196"/>
  <c r="R197"/>
  <c r="R186"/>
  <c r="H198"/>
  <c r="J198"/>
  <c r="K198"/>
  <c r="L198"/>
  <c r="M198"/>
  <c r="N198"/>
  <c r="O198"/>
  <c r="P198"/>
  <c r="Q198"/>
  <c r="D187"/>
  <c r="D188"/>
  <c r="D189"/>
  <c r="D190"/>
  <c r="D191"/>
  <c r="D192"/>
  <c r="D186"/>
  <c r="C194"/>
  <c r="C195"/>
  <c r="C196"/>
  <c r="C197"/>
  <c r="C193"/>
  <c r="C187"/>
  <c r="C188"/>
  <c r="C189"/>
  <c r="C190"/>
  <c r="C191"/>
  <c r="C192"/>
  <c r="C186"/>
  <c r="R165"/>
  <c r="R166"/>
  <c r="R167"/>
  <c r="R168"/>
  <c r="R169"/>
  <c r="R170"/>
  <c r="R171"/>
  <c r="R172"/>
  <c r="R173"/>
  <c r="R174"/>
  <c r="R175"/>
  <c r="H176"/>
  <c r="J176"/>
  <c r="K176"/>
  <c r="L176"/>
  <c r="M176"/>
  <c r="N176"/>
  <c r="O176"/>
  <c r="P176"/>
  <c r="Q176"/>
  <c r="D165"/>
  <c r="D166"/>
  <c r="D167"/>
  <c r="D168"/>
  <c r="D169"/>
  <c r="D170"/>
  <c r="D164"/>
  <c r="C172"/>
  <c r="C173"/>
  <c r="C174"/>
  <c r="C175"/>
  <c r="C171"/>
  <c r="C165"/>
  <c r="C166"/>
  <c r="C167"/>
  <c r="C168"/>
  <c r="C169"/>
  <c r="C170"/>
  <c r="C164"/>
  <c r="R143"/>
  <c r="R144"/>
  <c r="R145"/>
  <c r="R146"/>
  <c r="R147"/>
  <c r="R148"/>
  <c r="R149"/>
  <c r="R150"/>
  <c r="R151"/>
  <c r="R152"/>
  <c r="R153"/>
  <c r="H154"/>
  <c r="J154"/>
  <c r="K154"/>
  <c r="L154"/>
  <c r="M154"/>
  <c r="N154"/>
  <c r="O154"/>
  <c r="P154"/>
  <c r="Q154"/>
  <c r="D143"/>
  <c r="D144"/>
  <c r="D145"/>
  <c r="D146"/>
  <c r="D147"/>
  <c r="D148"/>
  <c r="C150"/>
  <c r="C151"/>
  <c r="C152"/>
  <c r="C153"/>
  <c r="G153" s="1"/>
  <c r="I153" s="1"/>
  <c r="C149"/>
  <c r="C143"/>
  <c r="C144"/>
  <c r="C145"/>
  <c r="C146"/>
  <c r="C147"/>
  <c r="C148"/>
  <c r="C142"/>
  <c r="R120"/>
  <c r="R121"/>
  <c r="R122"/>
  <c r="R123"/>
  <c r="R124"/>
  <c r="R125"/>
  <c r="R127"/>
  <c r="R128"/>
  <c r="R129"/>
  <c r="R130"/>
  <c r="R131"/>
  <c r="H132"/>
  <c r="J132"/>
  <c r="K132"/>
  <c r="L132"/>
  <c r="M132"/>
  <c r="N132"/>
  <c r="O132"/>
  <c r="P132"/>
  <c r="Q132"/>
  <c r="D120"/>
  <c r="D121"/>
  <c r="D122"/>
  <c r="D123"/>
  <c r="D124"/>
  <c r="D125"/>
  <c r="D119"/>
  <c r="C128"/>
  <c r="C129"/>
  <c r="C130"/>
  <c r="C131"/>
  <c r="C127"/>
  <c r="C120"/>
  <c r="C121"/>
  <c r="C122"/>
  <c r="C123"/>
  <c r="C124"/>
  <c r="C125"/>
  <c r="C119"/>
  <c r="R97"/>
  <c r="R98"/>
  <c r="R99"/>
  <c r="R100"/>
  <c r="R101"/>
  <c r="R102"/>
  <c r="R104"/>
  <c r="R106"/>
  <c r="R107"/>
  <c r="R108"/>
  <c r="H109"/>
  <c r="J109"/>
  <c r="K109"/>
  <c r="M109"/>
  <c r="N109"/>
  <c r="O109"/>
  <c r="P109"/>
  <c r="Q109"/>
  <c r="C105"/>
  <c r="C106"/>
  <c r="C107"/>
  <c r="G107" s="1"/>
  <c r="I107" s="1"/>
  <c r="C108"/>
  <c r="G108" s="1"/>
  <c r="I108" s="1"/>
  <c r="C104"/>
  <c r="C97"/>
  <c r="C98"/>
  <c r="C99"/>
  <c r="C100"/>
  <c r="C101"/>
  <c r="C102"/>
  <c r="C96"/>
  <c r="R76"/>
  <c r="R77"/>
  <c r="R78"/>
  <c r="R79"/>
  <c r="R80"/>
  <c r="R81"/>
  <c r="R82"/>
  <c r="R83"/>
  <c r="R84"/>
  <c r="R85"/>
  <c r="H86"/>
  <c r="J86"/>
  <c r="K86"/>
  <c r="L86"/>
  <c r="M86"/>
  <c r="N86"/>
  <c r="O86"/>
  <c r="P86"/>
  <c r="Q86"/>
  <c r="C82"/>
  <c r="C83"/>
  <c r="G83" s="1"/>
  <c r="I83" s="1"/>
  <c r="C84"/>
  <c r="G84" s="1"/>
  <c r="I84" s="1"/>
  <c r="C85"/>
  <c r="C76"/>
  <c r="C77"/>
  <c r="G77" s="1"/>
  <c r="C78"/>
  <c r="G78" s="1"/>
  <c r="C79"/>
  <c r="G79" s="1"/>
  <c r="C80"/>
  <c r="G81"/>
  <c r="I81" s="1"/>
  <c r="C75"/>
  <c r="R54"/>
  <c r="R55"/>
  <c r="R56"/>
  <c r="R57"/>
  <c r="R58"/>
  <c r="R59"/>
  <c r="R60"/>
  <c r="R61"/>
  <c r="R62"/>
  <c r="R63"/>
  <c r="R64"/>
  <c r="H65"/>
  <c r="J65"/>
  <c r="K65"/>
  <c r="L65"/>
  <c r="M65"/>
  <c r="N65"/>
  <c r="O65"/>
  <c r="P65"/>
  <c r="Q65"/>
  <c r="D54"/>
  <c r="D55"/>
  <c r="D56"/>
  <c r="D57"/>
  <c r="D58"/>
  <c r="D59"/>
  <c r="D53"/>
  <c r="C61"/>
  <c r="C62"/>
  <c r="C63"/>
  <c r="C64"/>
  <c r="G64" s="1"/>
  <c r="I64" s="1"/>
  <c r="C60"/>
  <c r="C54"/>
  <c r="C55"/>
  <c r="C56"/>
  <c r="C57"/>
  <c r="C58"/>
  <c r="C59"/>
  <c r="C53"/>
  <c r="R31"/>
  <c r="R32"/>
  <c r="R33"/>
  <c r="R34"/>
  <c r="R35"/>
  <c r="R36"/>
  <c r="R38"/>
  <c r="R39"/>
  <c r="R40"/>
  <c r="R41"/>
  <c r="R42"/>
  <c r="H43"/>
  <c r="J43"/>
  <c r="K43"/>
  <c r="L43"/>
  <c r="M43"/>
  <c r="N43"/>
  <c r="O43"/>
  <c r="P43"/>
  <c r="Q43"/>
  <c r="C39"/>
  <c r="C40"/>
  <c r="C41"/>
  <c r="C42"/>
  <c r="C38"/>
  <c r="C16"/>
  <c r="C17"/>
  <c r="C18"/>
  <c r="C19"/>
  <c r="C15"/>
  <c r="D31"/>
  <c r="D32"/>
  <c r="D33"/>
  <c r="D34"/>
  <c r="D35"/>
  <c r="D36"/>
  <c r="D30"/>
  <c r="C31"/>
  <c r="C32"/>
  <c r="C33"/>
  <c r="C34"/>
  <c r="C35"/>
  <c r="C36"/>
  <c r="C30"/>
  <c r="D9"/>
  <c r="D10"/>
  <c r="D11"/>
  <c r="D12"/>
  <c r="D13"/>
  <c r="D14"/>
  <c r="G17"/>
  <c r="I17" s="1"/>
  <c r="D8"/>
  <c r="C9"/>
  <c r="C10"/>
  <c r="C11"/>
  <c r="C12"/>
  <c r="G12" s="1"/>
  <c r="I12" s="1"/>
  <c r="C13"/>
  <c r="C14"/>
  <c r="G14" s="1"/>
  <c r="I14" s="1"/>
  <c r="C8"/>
  <c r="R9"/>
  <c r="R10"/>
  <c r="R11"/>
  <c r="R12"/>
  <c r="R13"/>
  <c r="R14"/>
  <c r="R15"/>
  <c r="R16"/>
  <c r="R17"/>
  <c r="R18"/>
  <c r="R19"/>
  <c r="H20"/>
  <c r="J20"/>
  <c r="K20"/>
  <c r="L20"/>
  <c r="M20"/>
  <c r="N20"/>
  <c r="O20"/>
  <c r="P20"/>
  <c r="Q20"/>
  <c r="G19"/>
  <c r="I19" s="1"/>
  <c r="G650" i="18"/>
  <c r="G590"/>
  <c r="G481"/>
  <c r="F471"/>
  <c r="M471" s="1"/>
  <c r="G173"/>
  <c r="F534" i="13"/>
  <c r="E534"/>
  <c r="R521"/>
  <c r="F423"/>
  <c r="E423"/>
  <c r="B423"/>
  <c r="R411"/>
  <c r="F401"/>
  <c r="E401"/>
  <c r="B401"/>
  <c r="R389"/>
  <c r="F379"/>
  <c r="B379"/>
  <c r="R367"/>
  <c r="F86"/>
  <c r="E86"/>
  <c r="R75"/>
  <c r="Q214" i="1"/>
  <c r="Q215"/>
  <c r="Q216"/>
  <c r="Q217"/>
  <c r="Q218"/>
  <c r="Q219"/>
  <c r="Q220"/>
  <c r="Q221"/>
  <c r="Q222"/>
  <c r="Q223"/>
  <c r="Q224"/>
  <c r="I225"/>
  <c r="J225"/>
  <c r="K225"/>
  <c r="L225"/>
  <c r="M225"/>
  <c r="N225"/>
  <c r="O225"/>
  <c r="P225"/>
  <c r="I89"/>
  <c r="J89"/>
  <c r="K89"/>
  <c r="L89"/>
  <c r="M89"/>
  <c r="N89"/>
  <c r="O89"/>
  <c r="P89"/>
  <c r="I452"/>
  <c r="J452"/>
  <c r="K452"/>
  <c r="L452"/>
  <c r="M452"/>
  <c r="N452"/>
  <c r="O452"/>
  <c r="P452"/>
  <c r="Q441"/>
  <c r="Q442"/>
  <c r="Q443"/>
  <c r="Q444"/>
  <c r="Q445"/>
  <c r="Q446"/>
  <c r="Q447"/>
  <c r="Q448"/>
  <c r="Q449"/>
  <c r="Q450"/>
  <c r="Q451"/>
  <c r="C426"/>
  <c r="C427"/>
  <c r="C428"/>
  <c r="C429"/>
  <c r="C425"/>
  <c r="C404"/>
  <c r="C405"/>
  <c r="C406"/>
  <c r="C407"/>
  <c r="C403"/>
  <c r="C382"/>
  <c r="C383"/>
  <c r="C384"/>
  <c r="C385"/>
  <c r="C381"/>
  <c r="I363"/>
  <c r="J363"/>
  <c r="K363"/>
  <c r="L363"/>
  <c r="M363"/>
  <c r="N363"/>
  <c r="O363"/>
  <c r="P363"/>
  <c r="Q352"/>
  <c r="Q353"/>
  <c r="Q354"/>
  <c r="Q355"/>
  <c r="Q356"/>
  <c r="Q357"/>
  <c r="Q358"/>
  <c r="Q359"/>
  <c r="Q360"/>
  <c r="Q361"/>
  <c r="Q362"/>
  <c r="C359"/>
  <c r="C360"/>
  <c r="C361"/>
  <c r="C362"/>
  <c r="C358"/>
  <c r="I340"/>
  <c r="J340"/>
  <c r="K340"/>
  <c r="L340"/>
  <c r="M340"/>
  <c r="N340"/>
  <c r="O340"/>
  <c r="P340"/>
  <c r="C337"/>
  <c r="C338"/>
  <c r="C339"/>
  <c r="C335"/>
  <c r="C313"/>
  <c r="C314"/>
  <c r="C315"/>
  <c r="C316"/>
  <c r="C312"/>
  <c r="J294"/>
  <c r="K294"/>
  <c r="L294"/>
  <c r="M294"/>
  <c r="N294"/>
  <c r="O294"/>
  <c r="P294"/>
  <c r="Q283"/>
  <c r="Q284"/>
  <c r="Q285"/>
  <c r="Q286"/>
  <c r="Q288"/>
  <c r="Q289"/>
  <c r="Q290"/>
  <c r="Q291"/>
  <c r="Q292"/>
  <c r="Q293"/>
  <c r="C290"/>
  <c r="C291"/>
  <c r="C292"/>
  <c r="C293"/>
  <c r="C289"/>
  <c r="I271"/>
  <c r="J271"/>
  <c r="K271"/>
  <c r="L271"/>
  <c r="M271"/>
  <c r="N271"/>
  <c r="O271"/>
  <c r="P271"/>
  <c r="Q260"/>
  <c r="Q261"/>
  <c r="Q262"/>
  <c r="Q263"/>
  <c r="Q264"/>
  <c r="Q265"/>
  <c r="Q266"/>
  <c r="Q267"/>
  <c r="Q268"/>
  <c r="Q269"/>
  <c r="Q270"/>
  <c r="C267"/>
  <c r="C268"/>
  <c r="C269"/>
  <c r="C270"/>
  <c r="C266"/>
  <c r="C244"/>
  <c r="C245"/>
  <c r="C246"/>
  <c r="C247"/>
  <c r="C243"/>
  <c r="I133"/>
  <c r="J133"/>
  <c r="K133"/>
  <c r="L133"/>
  <c r="M133"/>
  <c r="N133"/>
  <c r="O133"/>
  <c r="P133"/>
  <c r="Q122"/>
  <c r="Q123"/>
  <c r="Q124"/>
  <c r="Q125"/>
  <c r="Q126"/>
  <c r="Q127"/>
  <c r="Q128"/>
  <c r="Q129"/>
  <c r="Q130"/>
  <c r="Q131"/>
  <c r="Q132"/>
  <c r="I110"/>
  <c r="J110"/>
  <c r="K110"/>
  <c r="L110"/>
  <c r="M110"/>
  <c r="N110"/>
  <c r="O110"/>
  <c r="P110"/>
  <c r="Q101"/>
  <c r="Q102"/>
  <c r="Q103"/>
  <c r="Q104"/>
  <c r="Q105"/>
  <c r="Q106"/>
  <c r="Q107"/>
  <c r="Q108"/>
  <c r="Q109"/>
  <c r="Q80"/>
  <c r="Q81"/>
  <c r="Q82"/>
  <c r="Q83"/>
  <c r="Q84"/>
  <c r="Q85"/>
  <c r="Q86"/>
  <c r="Q87"/>
  <c r="Q88"/>
  <c r="C221"/>
  <c r="C222"/>
  <c r="C223"/>
  <c r="C224"/>
  <c r="C220"/>
  <c r="C198"/>
  <c r="C199"/>
  <c r="C200"/>
  <c r="C201"/>
  <c r="C197"/>
  <c r="C175"/>
  <c r="C176"/>
  <c r="C177"/>
  <c r="C178"/>
  <c r="C174"/>
  <c r="C152"/>
  <c r="C153"/>
  <c r="C154"/>
  <c r="C155"/>
  <c r="C151"/>
  <c r="C129"/>
  <c r="C130"/>
  <c r="C131"/>
  <c r="C132"/>
  <c r="C128"/>
  <c r="C106"/>
  <c r="C85"/>
  <c r="C86"/>
  <c r="C87"/>
  <c r="C88"/>
  <c r="C84"/>
  <c r="C62"/>
  <c r="C63"/>
  <c r="C64"/>
  <c r="C65"/>
  <c r="C61"/>
  <c r="C39"/>
  <c r="C40"/>
  <c r="C41"/>
  <c r="C42"/>
  <c r="C38"/>
  <c r="C15"/>
  <c r="C16"/>
  <c r="C17"/>
  <c r="C18"/>
  <c r="C14"/>
  <c r="C510" i="19"/>
  <c r="C511"/>
  <c r="C512"/>
  <c r="C513"/>
  <c r="C509"/>
  <c r="C490"/>
  <c r="C491"/>
  <c r="C492"/>
  <c r="C493"/>
  <c r="C489"/>
  <c r="C472"/>
  <c r="C473"/>
  <c r="C474"/>
  <c r="C475"/>
  <c r="C471"/>
  <c r="C413"/>
  <c r="C414"/>
  <c r="C415"/>
  <c r="C416"/>
  <c r="C412"/>
  <c r="C347"/>
  <c r="C348"/>
  <c r="C349"/>
  <c r="C350"/>
  <c r="C346"/>
  <c r="C325"/>
  <c r="C326"/>
  <c r="C327"/>
  <c r="C328"/>
  <c r="C324"/>
  <c r="C303"/>
  <c r="C304"/>
  <c r="C305"/>
  <c r="C306"/>
  <c r="C302"/>
  <c r="C259"/>
  <c r="C260"/>
  <c r="C261"/>
  <c r="C262"/>
  <c r="C258"/>
  <c r="C237"/>
  <c r="C238"/>
  <c r="C239"/>
  <c r="C240"/>
  <c r="C236"/>
  <c r="C215"/>
  <c r="C216"/>
  <c r="C217"/>
  <c r="C218"/>
  <c r="C214"/>
  <c r="C193"/>
  <c r="C194"/>
  <c r="C195"/>
  <c r="C196"/>
  <c r="C192"/>
  <c r="C149"/>
  <c r="C150"/>
  <c r="C151"/>
  <c r="C152"/>
  <c r="C148"/>
  <c r="C127"/>
  <c r="C128"/>
  <c r="C129"/>
  <c r="C130"/>
  <c r="C126"/>
  <c r="C105"/>
  <c r="C106"/>
  <c r="C107"/>
  <c r="C108"/>
  <c r="C104"/>
  <c r="C61"/>
  <c r="C62"/>
  <c r="C63"/>
  <c r="C64"/>
  <c r="C60"/>
  <c r="C38"/>
  <c r="C39"/>
  <c r="C40"/>
  <c r="C41"/>
  <c r="C37"/>
  <c r="D650" i="18" l="1"/>
  <c r="M713"/>
  <c r="T713" s="1"/>
  <c r="M709"/>
  <c r="T709" s="1"/>
  <c r="H364"/>
  <c r="J364" s="1"/>
  <c r="M364"/>
  <c r="H360"/>
  <c r="J360" s="1"/>
  <c r="M360"/>
  <c r="H368"/>
  <c r="J368" s="1"/>
  <c r="M368"/>
  <c r="H714"/>
  <c r="J714" s="1"/>
  <c r="M714"/>
  <c r="T714" s="1"/>
  <c r="H710"/>
  <c r="J710" s="1"/>
  <c r="M710"/>
  <c r="H706"/>
  <c r="J706" s="1"/>
  <c r="M706"/>
  <c r="T706" s="1"/>
  <c r="H715"/>
  <c r="J715" s="1"/>
  <c r="M715"/>
  <c r="T715" s="1"/>
  <c r="H711"/>
  <c r="J711" s="1"/>
  <c r="M711"/>
  <c r="H707"/>
  <c r="J707" s="1"/>
  <c r="M707"/>
  <c r="T707" s="1"/>
  <c r="K521"/>
  <c r="H521"/>
  <c r="T705"/>
  <c r="G389" i="13"/>
  <c r="I389" s="1"/>
  <c r="S458"/>
  <c r="R534"/>
  <c r="G80"/>
  <c r="I80" s="1"/>
  <c r="G76"/>
  <c r="I76" s="1"/>
  <c r="S76" s="1"/>
  <c r="S286"/>
  <c r="S735"/>
  <c r="S353"/>
  <c r="G505"/>
  <c r="I505" s="1"/>
  <c r="S505" s="1"/>
  <c r="S349"/>
  <c r="G478"/>
  <c r="I478" s="1"/>
  <c r="S478" s="1"/>
  <c r="S80"/>
  <c r="G373"/>
  <c r="I373" s="1"/>
  <c r="S373" s="1"/>
  <c r="S713"/>
  <c r="S737"/>
  <c r="S733"/>
  <c r="G411"/>
  <c r="I411" s="1"/>
  <c r="S411" s="1"/>
  <c r="G278"/>
  <c r="I278" s="1"/>
  <c r="S278" s="1"/>
  <c r="G369"/>
  <c r="I369" s="1"/>
  <c r="S369" s="1"/>
  <c r="G489"/>
  <c r="I489" s="1"/>
  <c r="S489" s="1"/>
  <c r="G378"/>
  <c r="I378" s="1"/>
  <c r="S378" s="1"/>
  <c r="G371"/>
  <c r="I371" s="1"/>
  <c r="S371" s="1"/>
  <c r="S736"/>
  <c r="S734"/>
  <c r="G704"/>
  <c r="I704" s="1"/>
  <c r="S704" s="1"/>
  <c r="R707"/>
  <c r="L109"/>
  <c r="G82"/>
  <c r="I82" s="1"/>
  <c r="S82" s="1"/>
  <c r="G259"/>
  <c r="I259" s="1"/>
  <c r="S259" s="1"/>
  <c r="H584" i="18"/>
  <c r="J584" s="1"/>
  <c r="T584"/>
  <c r="H299"/>
  <c r="J299" s="1"/>
  <c r="T299"/>
  <c r="T146"/>
  <c r="L431" i="19"/>
  <c r="S431" s="1"/>
  <c r="G551" i="13"/>
  <c r="I551" s="1"/>
  <c r="S551" s="1"/>
  <c r="G528"/>
  <c r="I528" s="1"/>
  <c r="S528" s="1"/>
  <c r="S798"/>
  <c r="G305"/>
  <c r="I305" s="1"/>
  <c r="S305" s="1"/>
  <c r="G754"/>
  <c r="I754" s="1"/>
  <c r="S754" s="1"/>
  <c r="G732"/>
  <c r="I732" s="1"/>
  <c r="S732" s="1"/>
  <c r="G484"/>
  <c r="I484" s="1"/>
  <c r="S484" s="1"/>
  <c r="G328"/>
  <c r="I328" s="1"/>
  <c r="S328" s="1"/>
  <c r="G126"/>
  <c r="I126" s="1"/>
  <c r="S126" s="1"/>
  <c r="G282"/>
  <c r="I282" s="1"/>
  <c r="S282" s="1"/>
  <c r="G37"/>
  <c r="I37" s="1"/>
  <c r="S37" s="1"/>
  <c r="S103"/>
  <c r="G619"/>
  <c r="I619" s="1"/>
  <c r="S619" s="1"/>
  <c r="S485"/>
  <c r="S804"/>
  <c r="S800"/>
  <c r="G618"/>
  <c r="I618" s="1"/>
  <c r="S618" s="1"/>
  <c r="S14"/>
  <c r="G281"/>
  <c r="I281" s="1"/>
  <c r="S281" s="1"/>
  <c r="G277"/>
  <c r="I277" s="1"/>
  <c r="S277" s="1"/>
  <c r="G504"/>
  <c r="I504" s="1"/>
  <c r="S504" s="1"/>
  <c r="S802"/>
  <c r="G595"/>
  <c r="G591"/>
  <c r="S803"/>
  <c r="S799"/>
  <c r="S797"/>
  <c r="S805"/>
  <c r="S801"/>
  <c r="S596"/>
  <c r="S351"/>
  <c r="S284"/>
  <c r="G705"/>
  <c r="I705" s="1"/>
  <c r="S705" s="1"/>
  <c r="S794"/>
  <c r="S602"/>
  <c r="S711"/>
  <c r="D423"/>
  <c r="S285"/>
  <c r="G279"/>
  <c r="I279" s="1"/>
  <c r="S279" s="1"/>
  <c r="S509"/>
  <c r="C835"/>
  <c r="G706"/>
  <c r="I706" s="1"/>
  <c r="S706" s="1"/>
  <c r="S647"/>
  <c r="S712"/>
  <c r="S708"/>
  <c r="G280"/>
  <c r="I280" s="1"/>
  <c r="S280" s="1"/>
  <c r="G276"/>
  <c r="I276" s="1"/>
  <c r="S276" s="1"/>
  <c r="S355"/>
  <c r="G503"/>
  <c r="I503" s="1"/>
  <c r="S503" s="1"/>
  <c r="G593"/>
  <c r="S352"/>
  <c r="R86"/>
  <c r="S354"/>
  <c r="G552"/>
  <c r="I552" s="1"/>
  <c r="S552" s="1"/>
  <c r="G529"/>
  <c r="I529" s="1"/>
  <c r="S529" s="1"/>
  <c r="G306"/>
  <c r="I306" s="1"/>
  <c r="S306" s="1"/>
  <c r="G329"/>
  <c r="I329" s="1"/>
  <c r="S329" s="1"/>
  <c r="G462"/>
  <c r="I462" s="1"/>
  <c r="S462" s="1"/>
  <c r="G283"/>
  <c r="I283" s="1"/>
  <c r="S283" s="1"/>
  <c r="G440"/>
  <c r="I440" s="1"/>
  <c r="S440" s="1"/>
  <c r="G193"/>
  <c r="I193" s="1"/>
  <c r="S193" s="1"/>
  <c r="G330"/>
  <c r="I330" s="1"/>
  <c r="S330" s="1"/>
  <c r="G374"/>
  <c r="I374" s="1"/>
  <c r="S374" s="1"/>
  <c r="G392"/>
  <c r="I392" s="1"/>
  <c r="S392" s="1"/>
  <c r="G416"/>
  <c r="I416" s="1"/>
  <c r="S416" s="1"/>
  <c r="G412"/>
  <c r="I412" s="1"/>
  <c r="S412" s="1"/>
  <c r="G439"/>
  <c r="I439" s="1"/>
  <c r="S439" s="1"/>
  <c r="G435"/>
  <c r="I435" s="1"/>
  <c r="S435" s="1"/>
  <c r="G443"/>
  <c r="I443" s="1"/>
  <c r="S443" s="1"/>
  <c r="G461"/>
  <c r="I461" s="1"/>
  <c r="S461" s="1"/>
  <c r="G457"/>
  <c r="I457" s="1"/>
  <c r="S457" s="1"/>
  <c r="G465"/>
  <c r="I465" s="1"/>
  <c r="S465" s="1"/>
  <c r="G479"/>
  <c r="I479" s="1"/>
  <c r="S479" s="1"/>
  <c r="G522"/>
  <c r="I522" s="1"/>
  <c r="S522" s="1"/>
  <c r="G549"/>
  <c r="I549" s="1"/>
  <c r="S549" s="1"/>
  <c r="G545"/>
  <c r="I545" s="1"/>
  <c r="S545" s="1"/>
  <c r="G554"/>
  <c r="I554" s="1"/>
  <c r="S554" s="1"/>
  <c r="S614"/>
  <c r="G827"/>
  <c r="I827" s="1"/>
  <c r="S827" s="1"/>
  <c r="G594"/>
  <c r="G660"/>
  <c r="I660" s="1"/>
  <c r="S660" s="1"/>
  <c r="S793"/>
  <c r="S709"/>
  <c r="G332"/>
  <c r="I332" s="1"/>
  <c r="S332" s="1"/>
  <c r="G394"/>
  <c r="I394" s="1"/>
  <c r="S394" s="1"/>
  <c r="G390"/>
  <c r="I390" s="1"/>
  <c r="S390" s="1"/>
  <c r="G396"/>
  <c r="I396" s="1"/>
  <c r="S396" s="1"/>
  <c r="G414"/>
  <c r="I414" s="1"/>
  <c r="S414" s="1"/>
  <c r="G437"/>
  <c r="I437" s="1"/>
  <c r="S437" s="1"/>
  <c r="G441"/>
  <c r="I441" s="1"/>
  <c r="S441" s="1"/>
  <c r="G459"/>
  <c r="I459" s="1"/>
  <c r="S459" s="1"/>
  <c r="G524"/>
  <c r="I524" s="1"/>
  <c r="S524" s="1"/>
  <c r="G547"/>
  <c r="I547" s="1"/>
  <c r="S547" s="1"/>
  <c r="G556"/>
  <c r="I556" s="1"/>
  <c r="S556" s="1"/>
  <c r="G825"/>
  <c r="I825" s="1"/>
  <c r="S825" s="1"/>
  <c r="G592"/>
  <c r="G662"/>
  <c r="I662" s="1"/>
  <c r="S662" s="1"/>
  <c r="G703"/>
  <c r="I703" s="1"/>
  <c r="S703" s="1"/>
  <c r="G506"/>
  <c r="I506" s="1"/>
  <c r="S506" s="1"/>
  <c r="G507"/>
  <c r="I507" s="1"/>
  <c r="S507" s="1"/>
  <c r="T712" i="18"/>
  <c r="T708"/>
  <c r="H708"/>
  <c r="J708" s="1"/>
  <c r="H709"/>
  <c r="J709" s="1"/>
  <c r="H712"/>
  <c r="J712" s="1"/>
  <c r="U712" s="1"/>
  <c r="H713"/>
  <c r="J713" s="1"/>
  <c r="H705"/>
  <c r="J705" s="1"/>
  <c r="F184"/>
  <c r="F273"/>
  <c r="M273" s="1"/>
  <c r="T273" s="1"/>
  <c r="F295"/>
  <c r="M295" s="1"/>
  <c r="K603"/>
  <c r="T603" s="1"/>
  <c r="K687"/>
  <c r="T687" s="1"/>
  <c r="K76"/>
  <c r="K559"/>
  <c r="T559" s="1"/>
  <c r="K645"/>
  <c r="T645" s="1"/>
  <c r="T710"/>
  <c r="K33"/>
  <c r="K250"/>
  <c r="K382"/>
  <c r="T382" s="1"/>
  <c r="H563"/>
  <c r="J563" s="1"/>
  <c r="H559"/>
  <c r="J559" s="1"/>
  <c r="T562"/>
  <c r="H687"/>
  <c r="J687" s="1"/>
  <c r="T711"/>
  <c r="H390"/>
  <c r="J390" s="1"/>
  <c r="H382"/>
  <c r="J382" s="1"/>
  <c r="K429"/>
  <c r="F540"/>
  <c r="M540" s="1"/>
  <c r="T540" s="1"/>
  <c r="G707" i="13"/>
  <c r="I707" s="1"/>
  <c r="G191"/>
  <c r="I191" s="1"/>
  <c r="S191" s="1"/>
  <c r="G187"/>
  <c r="I187" s="1"/>
  <c r="S187" s="1"/>
  <c r="G195"/>
  <c r="I195" s="1"/>
  <c r="S195" s="1"/>
  <c r="G301"/>
  <c r="I301" s="1"/>
  <c r="S301" s="1"/>
  <c r="G324"/>
  <c r="I324" s="1"/>
  <c r="S324" s="1"/>
  <c r="S84"/>
  <c r="G175"/>
  <c r="I175" s="1"/>
  <c r="S175" s="1"/>
  <c r="G189"/>
  <c r="I189" s="1"/>
  <c r="S189" s="1"/>
  <c r="G197"/>
  <c r="I197" s="1"/>
  <c r="S197" s="1"/>
  <c r="G303"/>
  <c r="I303" s="1"/>
  <c r="S303" s="1"/>
  <c r="G299"/>
  <c r="I299" s="1"/>
  <c r="S299" s="1"/>
  <c r="G322"/>
  <c r="I322" s="1"/>
  <c r="S322" s="1"/>
  <c r="G418"/>
  <c r="I418" s="1"/>
  <c r="S418" s="1"/>
  <c r="G773"/>
  <c r="I773" s="1"/>
  <c r="S773" s="1"/>
  <c r="G18"/>
  <c r="I18" s="1"/>
  <c r="S18" s="1"/>
  <c r="G42"/>
  <c r="I42" s="1"/>
  <c r="S42" s="1"/>
  <c r="G310"/>
  <c r="I310" s="1"/>
  <c r="S310" s="1"/>
  <c r="G826"/>
  <c r="I826" s="1"/>
  <c r="S826" s="1"/>
  <c r="G188"/>
  <c r="I188" s="1"/>
  <c r="S188" s="1"/>
  <c r="G463"/>
  <c r="I463" s="1"/>
  <c r="S463" s="1"/>
  <c r="G16"/>
  <c r="I16" s="1"/>
  <c r="S16" s="1"/>
  <c r="G308"/>
  <c r="I308" s="1"/>
  <c r="S308" s="1"/>
  <c r="S710"/>
  <c r="J511"/>
  <c r="G41"/>
  <c r="I41" s="1"/>
  <c r="S41" s="1"/>
  <c r="S83"/>
  <c r="G131"/>
  <c r="I131" s="1"/>
  <c r="S131" s="1"/>
  <c r="G190"/>
  <c r="I190" s="1"/>
  <c r="S190" s="1"/>
  <c r="G194"/>
  <c r="I194" s="1"/>
  <c r="S194" s="1"/>
  <c r="S219"/>
  <c r="G264"/>
  <c r="I264" s="1"/>
  <c r="S264" s="1"/>
  <c r="G302"/>
  <c r="I302" s="1"/>
  <c r="S302" s="1"/>
  <c r="G307"/>
  <c r="I307" s="1"/>
  <c r="S307" s="1"/>
  <c r="G326"/>
  <c r="I326" s="1"/>
  <c r="S326" s="1"/>
  <c r="G331"/>
  <c r="I331" s="1"/>
  <c r="S331" s="1"/>
  <c r="S370"/>
  <c r="G395"/>
  <c r="I395" s="1"/>
  <c r="S395" s="1"/>
  <c r="G391"/>
  <c r="I391" s="1"/>
  <c r="S391" s="1"/>
  <c r="G398"/>
  <c r="I398" s="1"/>
  <c r="S398" s="1"/>
  <c r="G415"/>
  <c r="I415" s="1"/>
  <c r="S415" s="1"/>
  <c r="G422"/>
  <c r="I422" s="1"/>
  <c r="S422" s="1"/>
  <c r="G438"/>
  <c r="I438" s="1"/>
  <c r="S438" s="1"/>
  <c r="G442"/>
  <c r="I442" s="1"/>
  <c r="S442" s="1"/>
  <c r="G466"/>
  <c r="I466" s="1"/>
  <c r="S466" s="1"/>
  <c r="G481"/>
  <c r="I481" s="1"/>
  <c r="S481" s="1"/>
  <c r="G486"/>
  <c r="I486" s="1"/>
  <c r="S486" s="1"/>
  <c r="G510"/>
  <c r="I510" s="1"/>
  <c r="S510" s="1"/>
  <c r="G526"/>
  <c r="I526" s="1"/>
  <c r="S526" s="1"/>
  <c r="G531"/>
  <c r="I531" s="1"/>
  <c r="S531" s="1"/>
  <c r="G548"/>
  <c r="I548" s="1"/>
  <c r="S548" s="1"/>
  <c r="G553"/>
  <c r="I553" s="1"/>
  <c r="S553" s="1"/>
  <c r="S616"/>
  <c r="G659"/>
  <c r="I659" s="1"/>
  <c r="S659" s="1"/>
  <c r="G399"/>
  <c r="I399" s="1"/>
  <c r="S399" s="1"/>
  <c r="G419"/>
  <c r="I419" s="1"/>
  <c r="S419" s="1"/>
  <c r="S434"/>
  <c r="S617"/>
  <c r="G192"/>
  <c r="I192" s="1"/>
  <c r="S192" s="1"/>
  <c r="G196"/>
  <c r="I196" s="1"/>
  <c r="S196" s="1"/>
  <c r="G304"/>
  <c r="I304" s="1"/>
  <c r="S304" s="1"/>
  <c r="G309"/>
  <c r="I309" s="1"/>
  <c r="S309" s="1"/>
  <c r="G333"/>
  <c r="I333" s="1"/>
  <c r="S333" s="1"/>
  <c r="S372"/>
  <c r="S368"/>
  <c r="S376"/>
  <c r="G393"/>
  <c r="I393" s="1"/>
  <c r="S393" s="1"/>
  <c r="G400"/>
  <c r="I400" s="1"/>
  <c r="S400" s="1"/>
  <c r="G417"/>
  <c r="I417" s="1"/>
  <c r="S417" s="1"/>
  <c r="G413"/>
  <c r="I413" s="1"/>
  <c r="S413" s="1"/>
  <c r="G420"/>
  <c r="I420" s="1"/>
  <c r="S420" s="1"/>
  <c r="G444"/>
  <c r="I444" s="1"/>
  <c r="S444" s="1"/>
  <c r="G460"/>
  <c r="I460" s="1"/>
  <c r="S460" s="1"/>
  <c r="G464"/>
  <c r="I464" s="1"/>
  <c r="S464" s="1"/>
  <c r="G483"/>
  <c r="I483" s="1"/>
  <c r="S483" s="1"/>
  <c r="G488"/>
  <c r="I488" s="1"/>
  <c r="S488" s="1"/>
  <c r="G508"/>
  <c r="I508" s="1"/>
  <c r="S508" s="1"/>
  <c r="G533"/>
  <c r="I533" s="1"/>
  <c r="S533" s="1"/>
  <c r="S523"/>
  <c r="G550"/>
  <c r="I550" s="1"/>
  <c r="S550" s="1"/>
  <c r="G555"/>
  <c r="I555" s="1"/>
  <c r="S555" s="1"/>
  <c r="G661"/>
  <c r="I661" s="1"/>
  <c r="S661" s="1"/>
  <c r="G15"/>
  <c r="I15" s="1"/>
  <c r="S15" s="1"/>
  <c r="G397"/>
  <c r="I397" s="1"/>
  <c r="S397" s="1"/>
  <c r="G421"/>
  <c r="I421" s="1"/>
  <c r="S421" s="1"/>
  <c r="S436"/>
  <c r="D379"/>
  <c r="S615"/>
  <c r="K627" i="18"/>
  <c r="K258"/>
  <c r="T432"/>
  <c r="K410"/>
  <c r="T411"/>
  <c r="H386"/>
  <c r="J386" s="1"/>
  <c r="K211"/>
  <c r="T211" s="1"/>
  <c r="K213"/>
  <c r="T213" s="1"/>
  <c r="T212"/>
  <c r="K144"/>
  <c r="T144" s="1"/>
  <c r="F13"/>
  <c r="M13" s="1"/>
  <c r="T13" s="1"/>
  <c r="F365"/>
  <c r="M365" s="1"/>
  <c r="T365" s="1"/>
  <c r="F367"/>
  <c r="M124"/>
  <c r="K125"/>
  <c r="T125" s="1"/>
  <c r="H121"/>
  <c r="J121" s="1"/>
  <c r="K121"/>
  <c r="T121" s="1"/>
  <c r="K192"/>
  <c r="T192" s="1"/>
  <c r="K188"/>
  <c r="T188" s="1"/>
  <c r="H187"/>
  <c r="J187" s="1"/>
  <c r="K282"/>
  <c r="T36"/>
  <c r="S796" i="13"/>
  <c r="S17"/>
  <c r="S12"/>
  <c r="G13"/>
  <c r="I13" s="1"/>
  <c r="S13" s="1"/>
  <c r="S325"/>
  <c r="S64"/>
  <c r="S241"/>
  <c r="S287"/>
  <c r="S356"/>
  <c r="S153"/>
  <c r="H627" i="18"/>
  <c r="J627" s="1"/>
  <c r="K39"/>
  <c r="K31"/>
  <c r="K127"/>
  <c r="T127" s="1"/>
  <c r="K565"/>
  <c r="T565" s="1"/>
  <c r="K149"/>
  <c r="T149" s="1"/>
  <c r="K119"/>
  <c r="T119" s="1"/>
  <c r="K392"/>
  <c r="T392" s="1"/>
  <c r="K427"/>
  <c r="F538"/>
  <c r="M538" s="1"/>
  <c r="T538" s="1"/>
  <c r="K260"/>
  <c r="F15"/>
  <c r="M15" s="1"/>
  <c r="K14"/>
  <c r="K35"/>
  <c r="K82"/>
  <c r="K123"/>
  <c r="T123" s="1"/>
  <c r="K151"/>
  <c r="T151" s="1"/>
  <c r="K140"/>
  <c r="T140" s="1"/>
  <c r="K215"/>
  <c r="T215" s="1"/>
  <c r="K207"/>
  <c r="T207" s="1"/>
  <c r="K252"/>
  <c r="F275"/>
  <c r="K348"/>
  <c r="K386"/>
  <c r="T386" s="1"/>
  <c r="K431"/>
  <c r="F542"/>
  <c r="M542" s="1"/>
  <c r="T542" s="1"/>
  <c r="F534"/>
  <c r="M534" s="1"/>
  <c r="K561"/>
  <c r="T561" s="1"/>
  <c r="K607"/>
  <c r="F647"/>
  <c r="F643"/>
  <c r="M643" s="1"/>
  <c r="H11"/>
  <c r="J11" s="1"/>
  <c r="H302"/>
  <c r="J302" s="1"/>
  <c r="K342"/>
  <c r="K435"/>
  <c r="K557"/>
  <c r="T557" s="1"/>
  <c r="K643"/>
  <c r="K78"/>
  <c r="F297"/>
  <c r="M297" s="1"/>
  <c r="K346"/>
  <c r="K384"/>
  <c r="T384" s="1"/>
  <c r="F17"/>
  <c r="F9"/>
  <c r="K37"/>
  <c r="K84"/>
  <c r="K74"/>
  <c r="H144"/>
  <c r="J144" s="1"/>
  <c r="K142"/>
  <c r="T142" s="1"/>
  <c r="T190"/>
  <c r="K209"/>
  <c r="T209" s="1"/>
  <c r="K254"/>
  <c r="F277"/>
  <c r="K280"/>
  <c r="F304"/>
  <c r="M304" s="1"/>
  <c r="T304" s="1"/>
  <c r="F293"/>
  <c r="M293" s="1"/>
  <c r="K340"/>
  <c r="H392"/>
  <c r="J392" s="1"/>
  <c r="H384"/>
  <c r="J384" s="1"/>
  <c r="K390"/>
  <c r="T390" s="1"/>
  <c r="K414"/>
  <c r="T414" s="1"/>
  <c r="K406"/>
  <c r="T406" s="1"/>
  <c r="K433"/>
  <c r="F544"/>
  <c r="M544" s="1"/>
  <c r="T544" s="1"/>
  <c r="F536"/>
  <c r="M536" s="1"/>
  <c r="T536" s="1"/>
  <c r="H565"/>
  <c r="J565" s="1"/>
  <c r="H561"/>
  <c r="J561" s="1"/>
  <c r="H557"/>
  <c r="J557" s="1"/>
  <c r="K563"/>
  <c r="T563" s="1"/>
  <c r="K609"/>
  <c r="K601"/>
  <c r="F649"/>
  <c r="F662"/>
  <c r="M662" s="1"/>
  <c r="F664"/>
  <c r="M664" s="1"/>
  <c r="H76"/>
  <c r="J76" s="1"/>
  <c r="H14"/>
  <c r="J14" s="1"/>
  <c r="H35"/>
  <c r="J35" s="1"/>
  <c r="H31"/>
  <c r="J31" s="1"/>
  <c r="H39"/>
  <c r="J39" s="1"/>
  <c r="H78"/>
  <c r="J78" s="1"/>
  <c r="H82"/>
  <c r="J82" s="1"/>
  <c r="H74"/>
  <c r="J74" s="1"/>
  <c r="H33"/>
  <c r="J33" s="1"/>
  <c r="H37"/>
  <c r="J37" s="1"/>
  <c r="H54"/>
  <c r="J54" s="1"/>
  <c r="H62"/>
  <c r="J62" s="1"/>
  <c r="H84"/>
  <c r="J84" s="1"/>
  <c r="F99"/>
  <c r="M99" s="1"/>
  <c r="K99"/>
  <c r="F103"/>
  <c r="M103" s="1"/>
  <c r="K103"/>
  <c r="K120"/>
  <c r="K128"/>
  <c r="K143"/>
  <c r="K148"/>
  <c r="T148" s="1"/>
  <c r="H148"/>
  <c r="J148" s="1"/>
  <c r="K210"/>
  <c r="T210" s="1"/>
  <c r="H210"/>
  <c r="J210" s="1"/>
  <c r="K206"/>
  <c r="T206" s="1"/>
  <c r="H206"/>
  <c r="J206" s="1"/>
  <c r="K214"/>
  <c r="T214" s="1"/>
  <c r="H214"/>
  <c r="J214" s="1"/>
  <c r="H342"/>
  <c r="J342" s="1"/>
  <c r="H346"/>
  <c r="J346" s="1"/>
  <c r="F18"/>
  <c r="F10"/>
  <c r="K15"/>
  <c r="K11"/>
  <c r="T11" s="1"/>
  <c r="H40"/>
  <c r="J40" s="1"/>
  <c r="H32"/>
  <c r="J32" s="1"/>
  <c r="K38"/>
  <c r="K34"/>
  <c r="K30"/>
  <c r="F60"/>
  <c r="M60" s="1"/>
  <c r="F56"/>
  <c r="M56" s="1"/>
  <c r="F52"/>
  <c r="M52" s="1"/>
  <c r="H59"/>
  <c r="J59" s="1"/>
  <c r="H55"/>
  <c r="J55" s="1"/>
  <c r="K62"/>
  <c r="K58"/>
  <c r="K54"/>
  <c r="T80"/>
  <c r="H83"/>
  <c r="J83" s="1"/>
  <c r="H79"/>
  <c r="J79" s="1"/>
  <c r="H75"/>
  <c r="J75" s="1"/>
  <c r="K81"/>
  <c r="K77"/>
  <c r="H102"/>
  <c r="J102" s="1"/>
  <c r="K102"/>
  <c r="T102" s="1"/>
  <c r="F128"/>
  <c r="M128" s="1"/>
  <c r="F120"/>
  <c r="M120" s="1"/>
  <c r="H123"/>
  <c r="J123" s="1"/>
  <c r="F143"/>
  <c r="M143" s="1"/>
  <c r="H147"/>
  <c r="J147" s="1"/>
  <c r="K147"/>
  <c r="T147" s="1"/>
  <c r="F194"/>
  <c r="M194" s="1"/>
  <c r="F186"/>
  <c r="M186" s="1"/>
  <c r="K194"/>
  <c r="K186"/>
  <c r="H215"/>
  <c r="J215" s="1"/>
  <c r="H207"/>
  <c r="J207" s="1"/>
  <c r="T295"/>
  <c r="H252"/>
  <c r="J252" s="1"/>
  <c r="H260"/>
  <c r="J260" s="1"/>
  <c r="H280"/>
  <c r="J280" s="1"/>
  <c r="K16"/>
  <c r="K12"/>
  <c r="K8"/>
  <c r="F38"/>
  <c r="M38" s="1"/>
  <c r="F34"/>
  <c r="M34" s="1"/>
  <c r="F30"/>
  <c r="M30" s="1"/>
  <c r="F61"/>
  <c r="F57"/>
  <c r="F53"/>
  <c r="M53" s="1"/>
  <c r="K59"/>
  <c r="T59" s="1"/>
  <c r="K55"/>
  <c r="T55" s="1"/>
  <c r="F81"/>
  <c r="M81" s="1"/>
  <c r="F77"/>
  <c r="M77" s="1"/>
  <c r="H100"/>
  <c r="J100" s="1"/>
  <c r="K104"/>
  <c r="K96"/>
  <c r="T124"/>
  <c r="H125"/>
  <c r="J125" s="1"/>
  <c r="H149"/>
  <c r="J149" s="1"/>
  <c r="H140"/>
  <c r="J140" s="1"/>
  <c r="H191"/>
  <c r="J191" s="1"/>
  <c r="K101"/>
  <c r="F101"/>
  <c r="M101" s="1"/>
  <c r="K97"/>
  <c r="F97"/>
  <c r="M97" s="1"/>
  <c r="K105"/>
  <c r="F105"/>
  <c r="M105" s="1"/>
  <c r="K122"/>
  <c r="T122" s="1"/>
  <c r="H122"/>
  <c r="J122" s="1"/>
  <c r="K118"/>
  <c r="T118" s="1"/>
  <c r="H118"/>
  <c r="J118" s="1"/>
  <c r="K126"/>
  <c r="T126" s="1"/>
  <c r="H126"/>
  <c r="J126" s="1"/>
  <c r="K145"/>
  <c r="T145" s="1"/>
  <c r="H145"/>
  <c r="J145" s="1"/>
  <c r="K141"/>
  <c r="T141" s="1"/>
  <c r="H141"/>
  <c r="J141" s="1"/>
  <c r="K150"/>
  <c r="T150" s="1"/>
  <c r="H150"/>
  <c r="J150" s="1"/>
  <c r="K208"/>
  <c r="K216"/>
  <c r="H340"/>
  <c r="J340" s="1"/>
  <c r="H348"/>
  <c r="J348" s="1"/>
  <c r="F16"/>
  <c r="M16" s="1"/>
  <c r="F12"/>
  <c r="M12" s="1"/>
  <c r="F8"/>
  <c r="M8" s="1"/>
  <c r="K40"/>
  <c r="T40" s="1"/>
  <c r="K32"/>
  <c r="T32" s="1"/>
  <c r="K83"/>
  <c r="T83" s="1"/>
  <c r="K79"/>
  <c r="T79" s="1"/>
  <c r="K75"/>
  <c r="T75" s="1"/>
  <c r="F104"/>
  <c r="M104" s="1"/>
  <c r="F96"/>
  <c r="M96" s="1"/>
  <c r="H127"/>
  <c r="J127" s="1"/>
  <c r="H119"/>
  <c r="J119" s="1"/>
  <c r="H151"/>
  <c r="J151" s="1"/>
  <c r="H142"/>
  <c r="J142" s="1"/>
  <c r="H188"/>
  <c r="J188" s="1"/>
  <c r="H184"/>
  <c r="J184" s="1"/>
  <c r="H192"/>
  <c r="J192" s="1"/>
  <c r="F216"/>
  <c r="M216" s="1"/>
  <c r="F208"/>
  <c r="M208" s="1"/>
  <c r="H211"/>
  <c r="J211" s="1"/>
  <c r="H232"/>
  <c r="J232" s="1"/>
  <c r="H228"/>
  <c r="J228" s="1"/>
  <c r="H236"/>
  <c r="J236" s="1"/>
  <c r="H254"/>
  <c r="J254" s="1"/>
  <c r="T250"/>
  <c r="H250"/>
  <c r="J250" s="1"/>
  <c r="H258"/>
  <c r="J258" s="1"/>
  <c r="H282"/>
  <c r="J282" s="1"/>
  <c r="F106"/>
  <c r="F98"/>
  <c r="K100"/>
  <c r="T100" s="1"/>
  <c r="H213"/>
  <c r="J213" s="1"/>
  <c r="K366"/>
  <c r="H431"/>
  <c r="J431" s="1"/>
  <c r="H427"/>
  <c r="J427" s="1"/>
  <c r="H435"/>
  <c r="J435" s="1"/>
  <c r="H124"/>
  <c r="J124" s="1"/>
  <c r="F193"/>
  <c r="M193" s="1"/>
  <c r="F189"/>
  <c r="M189" s="1"/>
  <c r="F185"/>
  <c r="M185" s="1"/>
  <c r="K191"/>
  <c r="T191" s="1"/>
  <c r="K187"/>
  <c r="T187" s="1"/>
  <c r="H212"/>
  <c r="J212" s="1"/>
  <c r="F238"/>
  <c r="M238" s="1"/>
  <c r="T234"/>
  <c r="F230"/>
  <c r="M230" s="1"/>
  <c r="H237"/>
  <c r="J237" s="1"/>
  <c r="H233"/>
  <c r="J233" s="1"/>
  <c r="H229"/>
  <c r="J229" s="1"/>
  <c r="K236"/>
  <c r="K232"/>
  <c r="K228"/>
  <c r="H257"/>
  <c r="J257" s="1"/>
  <c r="H253"/>
  <c r="J253" s="1"/>
  <c r="K257"/>
  <c r="T257" s="1"/>
  <c r="K253"/>
  <c r="T253" s="1"/>
  <c r="F276"/>
  <c r="F272"/>
  <c r="H279"/>
  <c r="J279" s="1"/>
  <c r="K279"/>
  <c r="T279" s="1"/>
  <c r="F301"/>
  <c r="M301" s="1"/>
  <c r="T301" s="1"/>
  <c r="F296"/>
  <c r="M296" s="1"/>
  <c r="T296" s="1"/>
  <c r="H300"/>
  <c r="J300" s="1"/>
  <c r="K302"/>
  <c r="T302" s="1"/>
  <c r="K297"/>
  <c r="K293"/>
  <c r="F324"/>
  <c r="M324" s="1"/>
  <c r="F320"/>
  <c r="M320" s="1"/>
  <c r="F316"/>
  <c r="M316" s="1"/>
  <c r="F338"/>
  <c r="M338" s="1"/>
  <c r="H345"/>
  <c r="J345" s="1"/>
  <c r="H341"/>
  <c r="J341" s="1"/>
  <c r="K345"/>
  <c r="T345" s="1"/>
  <c r="K341"/>
  <c r="T341" s="1"/>
  <c r="F363"/>
  <c r="T410"/>
  <c r="F413"/>
  <c r="H456"/>
  <c r="J456" s="1"/>
  <c r="H452"/>
  <c r="J452" s="1"/>
  <c r="H448"/>
  <c r="J448" s="1"/>
  <c r="H501"/>
  <c r="J501" s="1"/>
  <c r="H496"/>
  <c r="J496" s="1"/>
  <c r="H492"/>
  <c r="J492" s="1"/>
  <c r="K385"/>
  <c r="K389"/>
  <c r="H605"/>
  <c r="J605" s="1"/>
  <c r="T605"/>
  <c r="H601"/>
  <c r="J601" s="1"/>
  <c r="H607"/>
  <c r="J607" s="1"/>
  <c r="F235"/>
  <c r="F231"/>
  <c r="K237"/>
  <c r="T237" s="1"/>
  <c r="K233"/>
  <c r="T233" s="1"/>
  <c r="K229"/>
  <c r="T229" s="1"/>
  <c r="F259"/>
  <c r="F255"/>
  <c r="F251"/>
  <c r="F281"/>
  <c r="K303"/>
  <c r="K298"/>
  <c r="K294"/>
  <c r="F325"/>
  <c r="M325" s="1"/>
  <c r="F321"/>
  <c r="M321" s="1"/>
  <c r="F317"/>
  <c r="M317" s="1"/>
  <c r="K325"/>
  <c r="K321"/>
  <c r="K317"/>
  <c r="F347"/>
  <c r="F343"/>
  <c r="F339"/>
  <c r="F385"/>
  <c r="M385" s="1"/>
  <c r="H388"/>
  <c r="J388" s="1"/>
  <c r="K388"/>
  <c r="T388" s="1"/>
  <c r="F415"/>
  <c r="F407"/>
  <c r="T429"/>
  <c r="H429"/>
  <c r="J429" s="1"/>
  <c r="H433"/>
  <c r="J433" s="1"/>
  <c r="T534"/>
  <c r="T256"/>
  <c r="T278"/>
  <c r="F274"/>
  <c r="H277"/>
  <c r="J277" s="1"/>
  <c r="F303"/>
  <c r="M303" s="1"/>
  <c r="F298"/>
  <c r="M298" s="1"/>
  <c r="F294"/>
  <c r="M294" s="1"/>
  <c r="K300"/>
  <c r="T300" s="1"/>
  <c r="F326"/>
  <c r="M326" s="1"/>
  <c r="F318"/>
  <c r="M318" s="1"/>
  <c r="K322"/>
  <c r="T344"/>
  <c r="H365"/>
  <c r="J365" s="1"/>
  <c r="H361"/>
  <c r="J361" s="1"/>
  <c r="H369"/>
  <c r="J369" s="1"/>
  <c r="K369"/>
  <c r="T369" s="1"/>
  <c r="K361"/>
  <c r="T361" s="1"/>
  <c r="F409"/>
  <c r="H645"/>
  <c r="T662"/>
  <c r="K387"/>
  <c r="T387" s="1"/>
  <c r="H387"/>
  <c r="J387" s="1"/>
  <c r="K383"/>
  <c r="T383" s="1"/>
  <c r="H383"/>
  <c r="J383" s="1"/>
  <c r="K391"/>
  <c r="T391" s="1"/>
  <c r="H391"/>
  <c r="J391" s="1"/>
  <c r="H609"/>
  <c r="J609" s="1"/>
  <c r="F323"/>
  <c r="F319"/>
  <c r="F389"/>
  <c r="M389" s="1"/>
  <c r="F370"/>
  <c r="M370" s="1"/>
  <c r="F362"/>
  <c r="M362" s="1"/>
  <c r="K368"/>
  <c r="K364"/>
  <c r="K360"/>
  <c r="F412"/>
  <c r="F408"/>
  <c r="H414"/>
  <c r="J414" s="1"/>
  <c r="H410"/>
  <c r="J410" s="1"/>
  <c r="H406"/>
  <c r="J406" s="1"/>
  <c r="H436"/>
  <c r="J436" s="1"/>
  <c r="H432"/>
  <c r="J432" s="1"/>
  <c r="H428"/>
  <c r="J428" s="1"/>
  <c r="K436"/>
  <c r="T436" s="1"/>
  <c r="K428"/>
  <c r="T428" s="1"/>
  <c r="F458"/>
  <c r="T454"/>
  <c r="F450"/>
  <c r="H457"/>
  <c r="J457" s="1"/>
  <c r="H453"/>
  <c r="J453" s="1"/>
  <c r="H449"/>
  <c r="J449" s="1"/>
  <c r="K456"/>
  <c r="T456" s="1"/>
  <c r="K452"/>
  <c r="T452" s="1"/>
  <c r="K448"/>
  <c r="T448" s="1"/>
  <c r="H470"/>
  <c r="J470" s="1"/>
  <c r="F503"/>
  <c r="T499"/>
  <c r="F494"/>
  <c r="H502"/>
  <c r="J502" s="1"/>
  <c r="H497"/>
  <c r="J497" s="1"/>
  <c r="H493"/>
  <c r="J493" s="1"/>
  <c r="K501"/>
  <c r="T501" s="1"/>
  <c r="K496"/>
  <c r="T496" s="1"/>
  <c r="K492"/>
  <c r="T492" s="1"/>
  <c r="F515"/>
  <c r="M515" s="1"/>
  <c r="F543"/>
  <c r="M543" s="1"/>
  <c r="T543" s="1"/>
  <c r="F539"/>
  <c r="M539" s="1"/>
  <c r="T539" s="1"/>
  <c r="F535"/>
  <c r="M535" s="1"/>
  <c r="T535" s="1"/>
  <c r="H538"/>
  <c r="J538" s="1"/>
  <c r="H534"/>
  <c r="J534" s="1"/>
  <c r="H564"/>
  <c r="J564" s="1"/>
  <c r="H560"/>
  <c r="J560" s="1"/>
  <c r="H556"/>
  <c r="J556" s="1"/>
  <c r="K564"/>
  <c r="T564" s="1"/>
  <c r="K560"/>
  <c r="T560" s="1"/>
  <c r="K556"/>
  <c r="T556" s="1"/>
  <c r="F606"/>
  <c r="H608"/>
  <c r="J608" s="1"/>
  <c r="H602"/>
  <c r="J602" s="1"/>
  <c r="K608"/>
  <c r="T608" s="1"/>
  <c r="K602"/>
  <c r="T602" s="1"/>
  <c r="F630"/>
  <c r="F626"/>
  <c r="F622"/>
  <c r="H628"/>
  <c r="J628" s="1"/>
  <c r="K628"/>
  <c r="T628" s="1"/>
  <c r="K624"/>
  <c r="T624" s="1"/>
  <c r="F646"/>
  <c r="M646" s="1"/>
  <c r="K646"/>
  <c r="K477"/>
  <c r="T477" s="1"/>
  <c r="K621"/>
  <c r="T621" s="1"/>
  <c r="F665"/>
  <c r="M665" s="1"/>
  <c r="F661"/>
  <c r="M661" s="1"/>
  <c r="K664"/>
  <c r="T664" s="1"/>
  <c r="F434"/>
  <c r="F430"/>
  <c r="F426"/>
  <c r="F455"/>
  <c r="F451"/>
  <c r="K457"/>
  <c r="T457" s="1"/>
  <c r="K453"/>
  <c r="T453" s="1"/>
  <c r="K449"/>
  <c r="T449" s="1"/>
  <c r="H475"/>
  <c r="J475" s="1"/>
  <c r="H471"/>
  <c r="J471" s="1"/>
  <c r="H479"/>
  <c r="J479" s="1"/>
  <c r="F500"/>
  <c r="F495"/>
  <c r="H499"/>
  <c r="J499" s="1"/>
  <c r="K502"/>
  <c r="T502" s="1"/>
  <c r="K497"/>
  <c r="T497" s="1"/>
  <c r="K493"/>
  <c r="T493" s="1"/>
  <c r="F522"/>
  <c r="M522" s="1"/>
  <c r="F516"/>
  <c r="M516" s="1"/>
  <c r="K522"/>
  <c r="K516"/>
  <c r="F566"/>
  <c r="F558"/>
  <c r="F604"/>
  <c r="F631"/>
  <c r="F623"/>
  <c r="H629"/>
  <c r="J629" s="1"/>
  <c r="H625"/>
  <c r="J625" s="1"/>
  <c r="K629"/>
  <c r="T629" s="1"/>
  <c r="K625"/>
  <c r="T625" s="1"/>
  <c r="F480"/>
  <c r="T476"/>
  <c r="K478"/>
  <c r="T478" s="1"/>
  <c r="K474"/>
  <c r="K470"/>
  <c r="T470" s="1"/>
  <c r="K665"/>
  <c r="K661"/>
  <c r="F523"/>
  <c r="M523" s="1"/>
  <c r="F517"/>
  <c r="M517" s="1"/>
  <c r="F541"/>
  <c r="M541" s="1"/>
  <c r="T541" s="1"/>
  <c r="F537"/>
  <c r="M537" s="1"/>
  <c r="T537" s="1"/>
  <c r="H540"/>
  <c r="J540" s="1"/>
  <c r="U540" s="1"/>
  <c r="H536"/>
  <c r="J536" s="1"/>
  <c r="U536" s="1"/>
  <c r="H562"/>
  <c r="J562" s="1"/>
  <c r="F648"/>
  <c r="M648" s="1"/>
  <c r="F644"/>
  <c r="M644" s="1"/>
  <c r="K648"/>
  <c r="K644"/>
  <c r="F474"/>
  <c r="M474" s="1"/>
  <c r="K479"/>
  <c r="T479" s="1"/>
  <c r="K475"/>
  <c r="T475" s="1"/>
  <c r="K471"/>
  <c r="T471" s="1"/>
  <c r="F663"/>
  <c r="M663" s="1"/>
  <c r="H477"/>
  <c r="J477" s="1"/>
  <c r="F518"/>
  <c r="C663" i="13"/>
  <c r="G663" s="1"/>
  <c r="I663" s="1"/>
  <c r="H581" i="18"/>
  <c r="J581" s="1"/>
  <c r="H586"/>
  <c r="J586" s="1"/>
  <c r="F587"/>
  <c r="F582"/>
  <c r="F578"/>
  <c r="F588"/>
  <c r="F583"/>
  <c r="F579"/>
  <c r="F589"/>
  <c r="T585"/>
  <c r="F580"/>
  <c r="K586"/>
  <c r="K581"/>
  <c r="H621"/>
  <c r="J621" s="1"/>
  <c r="T405"/>
  <c r="U405" s="1"/>
  <c r="F170"/>
  <c r="F167"/>
  <c r="H169"/>
  <c r="J169" s="1"/>
  <c r="K171"/>
  <c r="F171"/>
  <c r="M171" s="1"/>
  <c r="K172"/>
  <c r="K168"/>
  <c r="F172"/>
  <c r="M172" s="1"/>
  <c r="K169"/>
  <c r="T169" s="1"/>
  <c r="F163"/>
  <c r="H166"/>
  <c r="J166" s="1"/>
  <c r="K164"/>
  <c r="F164"/>
  <c r="M164" s="1"/>
  <c r="K165"/>
  <c r="F165"/>
  <c r="M165" s="1"/>
  <c r="K166"/>
  <c r="T166" s="1"/>
  <c r="E379" i="13"/>
  <c r="S375"/>
  <c r="S377"/>
  <c r="H478" i="18"/>
  <c r="J478" s="1"/>
  <c r="J423" i="13"/>
  <c r="J401"/>
  <c r="D401"/>
  <c r="I294" i="1"/>
  <c r="S81" i="13"/>
  <c r="G85"/>
  <c r="I85" s="1"/>
  <c r="S85" s="1"/>
  <c r="R423"/>
  <c r="R401"/>
  <c r="R379"/>
  <c r="S108"/>
  <c r="S107"/>
  <c r="S19"/>
  <c r="B650" i="18"/>
  <c r="E650"/>
  <c r="F642"/>
  <c r="M642" s="1"/>
  <c r="D590"/>
  <c r="C590"/>
  <c r="B590"/>
  <c r="E590"/>
  <c r="F577"/>
  <c r="K577"/>
  <c r="D481"/>
  <c r="C481"/>
  <c r="F472"/>
  <c r="M472" s="1"/>
  <c r="B481"/>
  <c r="E481"/>
  <c r="F469"/>
  <c r="K469"/>
  <c r="K162"/>
  <c r="D173"/>
  <c r="E173"/>
  <c r="H162"/>
  <c r="B173"/>
  <c r="I77" i="13"/>
  <c r="S77" s="1"/>
  <c r="S389"/>
  <c r="G521"/>
  <c r="B534"/>
  <c r="C423"/>
  <c r="C401"/>
  <c r="C379"/>
  <c r="G367"/>
  <c r="G75"/>
  <c r="B86"/>
  <c r="I78"/>
  <c r="S78" s="1"/>
  <c r="C16" i="19"/>
  <c r="C17"/>
  <c r="C18"/>
  <c r="C19"/>
  <c r="C15"/>
  <c r="K514"/>
  <c r="M514"/>
  <c r="N514"/>
  <c r="O514"/>
  <c r="P514"/>
  <c r="Q514"/>
  <c r="R514"/>
  <c r="K476"/>
  <c r="M476"/>
  <c r="N476"/>
  <c r="O476"/>
  <c r="P476"/>
  <c r="Q476"/>
  <c r="R476"/>
  <c r="H395"/>
  <c r="K395"/>
  <c r="M395"/>
  <c r="N395"/>
  <c r="O395"/>
  <c r="P395"/>
  <c r="Q395"/>
  <c r="R395"/>
  <c r="K373"/>
  <c r="M373"/>
  <c r="N373"/>
  <c r="O373"/>
  <c r="P373"/>
  <c r="Q373"/>
  <c r="R373"/>
  <c r="K351"/>
  <c r="M351"/>
  <c r="N351"/>
  <c r="O351"/>
  <c r="P351"/>
  <c r="Q351"/>
  <c r="R351"/>
  <c r="K329"/>
  <c r="M329"/>
  <c r="N329"/>
  <c r="O329"/>
  <c r="P329"/>
  <c r="Q329"/>
  <c r="R329"/>
  <c r="K307"/>
  <c r="M307"/>
  <c r="N307"/>
  <c r="O307"/>
  <c r="P307"/>
  <c r="Q307"/>
  <c r="R307"/>
  <c r="K285"/>
  <c r="M285"/>
  <c r="N285"/>
  <c r="O285"/>
  <c r="P285"/>
  <c r="Q285"/>
  <c r="R285"/>
  <c r="K263"/>
  <c r="M263"/>
  <c r="N263"/>
  <c r="O263"/>
  <c r="P263"/>
  <c r="Q263"/>
  <c r="R263"/>
  <c r="K175"/>
  <c r="M175"/>
  <c r="N175"/>
  <c r="O175"/>
  <c r="P175"/>
  <c r="Q175"/>
  <c r="R175"/>
  <c r="U706" i="18" l="1"/>
  <c r="H544"/>
  <c r="J544" s="1"/>
  <c r="U544" s="1"/>
  <c r="U711"/>
  <c r="U710"/>
  <c r="U707"/>
  <c r="U365"/>
  <c r="U714"/>
  <c r="U715"/>
  <c r="U709"/>
  <c r="U713"/>
  <c r="H469"/>
  <c r="M469"/>
  <c r="M588"/>
  <c r="T588" s="1"/>
  <c r="M631"/>
  <c r="T631" s="1"/>
  <c r="M495"/>
  <c r="T495" s="1"/>
  <c r="M451"/>
  <c r="T451" s="1"/>
  <c r="M434"/>
  <c r="T434" s="1"/>
  <c r="M606"/>
  <c r="T606" s="1"/>
  <c r="M408"/>
  <c r="T408" s="1"/>
  <c r="M319"/>
  <c r="T319" s="1"/>
  <c r="M347"/>
  <c r="T347" s="1"/>
  <c r="M255"/>
  <c r="T255" s="1"/>
  <c r="M61"/>
  <c r="T61" s="1"/>
  <c r="M18"/>
  <c r="T18" s="1"/>
  <c r="M17"/>
  <c r="T17" s="1"/>
  <c r="M367"/>
  <c r="T367" s="1"/>
  <c r="M580"/>
  <c r="T580" s="1"/>
  <c r="M583"/>
  <c r="T583" s="1"/>
  <c r="M587"/>
  <c r="T587" s="1"/>
  <c r="M518"/>
  <c r="T518" s="1"/>
  <c r="M623"/>
  <c r="T623" s="1"/>
  <c r="M566"/>
  <c r="T566" s="1"/>
  <c r="M430"/>
  <c r="T430" s="1"/>
  <c r="M630"/>
  <c r="T630" s="1"/>
  <c r="M494"/>
  <c r="T494" s="1"/>
  <c r="M458"/>
  <c r="T458" s="1"/>
  <c r="M409"/>
  <c r="T409" s="1"/>
  <c r="M343"/>
  <c r="T343" s="1"/>
  <c r="M251"/>
  <c r="T251" s="1"/>
  <c r="M413"/>
  <c r="T413" s="1"/>
  <c r="M276"/>
  <c r="T276" s="1"/>
  <c r="M106"/>
  <c r="T106" s="1"/>
  <c r="M57"/>
  <c r="T57" s="1"/>
  <c r="M10"/>
  <c r="T10" s="1"/>
  <c r="M649"/>
  <c r="T649" s="1"/>
  <c r="M9"/>
  <c r="T9" s="1"/>
  <c r="M275"/>
  <c r="T275" s="1"/>
  <c r="H577"/>
  <c r="J577" s="1"/>
  <c r="M577"/>
  <c r="M170"/>
  <c r="T170" s="1"/>
  <c r="M579"/>
  <c r="T579" s="1"/>
  <c r="M582"/>
  <c r="T582" s="1"/>
  <c r="M480"/>
  <c r="T480" s="1"/>
  <c r="M558"/>
  <c r="T558" s="1"/>
  <c r="M426"/>
  <c r="T426" s="1"/>
  <c r="M626"/>
  <c r="T626" s="1"/>
  <c r="M274"/>
  <c r="T274" s="1"/>
  <c r="M415"/>
  <c r="T415" s="1"/>
  <c r="M339"/>
  <c r="T339" s="1"/>
  <c r="M281"/>
  <c r="T281" s="1"/>
  <c r="M235"/>
  <c r="T235" s="1"/>
  <c r="M272"/>
  <c r="T272" s="1"/>
  <c r="M98"/>
  <c r="T98" s="1"/>
  <c r="M277"/>
  <c r="T277" s="1"/>
  <c r="U277" s="1"/>
  <c r="M647"/>
  <c r="T647" s="1"/>
  <c r="M163"/>
  <c r="T163" s="1"/>
  <c r="M167"/>
  <c r="T167" s="1"/>
  <c r="M589"/>
  <c r="T589" s="1"/>
  <c r="M578"/>
  <c r="T578" s="1"/>
  <c r="M604"/>
  <c r="T604" s="1"/>
  <c r="M500"/>
  <c r="T500" s="1"/>
  <c r="M455"/>
  <c r="T455" s="1"/>
  <c r="M622"/>
  <c r="T622" s="1"/>
  <c r="M503"/>
  <c r="T503" s="1"/>
  <c r="M450"/>
  <c r="T450" s="1"/>
  <c r="M412"/>
  <c r="T412" s="1"/>
  <c r="M323"/>
  <c r="T323" s="1"/>
  <c r="M407"/>
  <c r="T407" s="1"/>
  <c r="M259"/>
  <c r="T259" s="1"/>
  <c r="M231"/>
  <c r="T231" s="1"/>
  <c r="M363"/>
  <c r="T363" s="1"/>
  <c r="M184"/>
  <c r="T184" s="1"/>
  <c r="U184" s="1"/>
  <c r="H662"/>
  <c r="J662" s="1"/>
  <c r="U662" s="1"/>
  <c r="H273"/>
  <c r="J273" s="1"/>
  <c r="U273" s="1"/>
  <c r="H367"/>
  <c r="J367" s="1"/>
  <c r="U212"/>
  <c r="U470"/>
  <c r="J645"/>
  <c r="U645" s="1"/>
  <c r="U499"/>
  <c r="T282"/>
  <c r="U282" s="1"/>
  <c r="H295"/>
  <c r="J295" s="1"/>
  <c r="U295" s="1"/>
  <c r="U705"/>
  <c r="T607"/>
  <c r="U607" s="1"/>
  <c r="T258"/>
  <c r="U258" s="1"/>
  <c r="H542"/>
  <c r="J542" s="1"/>
  <c r="U542" s="1"/>
  <c r="U432"/>
  <c r="T389"/>
  <c r="T427"/>
  <c r="U427" s="1"/>
  <c r="H53"/>
  <c r="J53" s="1"/>
  <c r="T364"/>
  <c r="U364" s="1"/>
  <c r="T348"/>
  <c r="U348" s="1"/>
  <c r="U127"/>
  <c r="T298"/>
  <c r="H9"/>
  <c r="J9" s="1"/>
  <c r="T76"/>
  <c r="U76" s="1"/>
  <c r="H558"/>
  <c r="J558" s="1"/>
  <c r="T435"/>
  <c r="U435" s="1"/>
  <c r="U119"/>
  <c r="U123"/>
  <c r="H103"/>
  <c r="J103" s="1"/>
  <c r="U390"/>
  <c r="H430"/>
  <c r="J430" s="1"/>
  <c r="H566"/>
  <c r="J566" s="1"/>
  <c r="T254"/>
  <c r="U254" s="1"/>
  <c r="H61"/>
  <c r="J61" s="1"/>
  <c r="T81"/>
  <c r="H10"/>
  <c r="J10" s="1"/>
  <c r="T15"/>
  <c r="U471"/>
  <c r="T84"/>
  <c r="U84" s="1"/>
  <c r="T78"/>
  <c r="U78" s="1"/>
  <c r="U584"/>
  <c r="U687"/>
  <c r="H626"/>
  <c r="J626" s="1"/>
  <c r="K650"/>
  <c r="H630"/>
  <c r="J630" s="1"/>
  <c r="U11"/>
  <c r="T37"/>
  <c r="U37" s="1"/>
  <c r="T14"/>
  <c r="U14" s="1"/>
  <c r="T171"/>
  <c r="H539"/>
  <c r="J539" s="1"/>
  <c r="U539" s="1"/>
  <c r="T368"/>
  <c r="U368" s="1"/>
  <c r="H259"/>
  <c r="J259" s="1"/>
  <c r="T82"/>
  <c r="U82" s="1"/>
  <c r="G423" i="13"/>
  <c r="G425" s="1"/>
  <c r="J425" s="1"/>
  <c r="N425" s="1"/>
  <c r="I401"/>
  <c r="I423"/>
  <c r="S707"/>
  <c r="U563" i="18"/>
  <c r="U562"/>
  <c r="U124"/>
  <c r="T172"/>
  <c r="H535"/>
  <c r="J535" s="1"/>
  <c r="U535" s="1"/>
  <c r="H278"/>
  <c r="J278" s="1"/>
  <c r="U278" s="1"/>
  <c r="T294"/>
  <c r="H296"/>
  <c r="J296" s="1"/>
  <c r="U296" s="1"/>
  <c r="U299"/>
  <c r="H274"/>
  <c r="J274" s="1"/>
  <c r="H251"/>
  <c r="J251" s="1"/>
  <c r="T385"/>
  <c r="T474"/>
  <c r="U559"/>
  <c r="U708"/>
  <c r="H146"/>
  <c r="J146" s="1"/>
  <c r="U146" s="1"/>
  <c r="T498"/>
  <c r="H498"/>
  <c r="J498" s="1"/>
  <c r="I431" i="19"/>
  <c r="T431" s="1"/>
  <c r="G401" i="13"/>
  <c r="H622" i="18"/>
  <c r="J622" s="1"/>
  <c r="H36"/>
  <c r="J36" s="1"/>
  <c r="U36" s="1"/>
  <c r="T33"/>
  <c r="U33" s="1"/>
  <c r="H543"/>
  <c r="J543" s="1"/>
  <c r="U543" s="1"/>
  <c r="T58"/>
  <c r="T340"/>
  <c r="U340" s="1"/>
  <c r="T643"/>
  <c r="H163"/>
  <c r="J163" s="1"/>
  <c r="H578"/>
  <c r="J578" s="1"/>
  <c r="T194"/>
  <c r="U382"/>
  <c r="U557"/>
  <c r="H541"/>
  <c r="J541" s="1"/>
  <c r="U541" s="1"/>
  <c r="T303"/>
  <c r="T297"/>
  <c r="U192"/>
  <c r="U125"/>
  <c r="H96"/>
  <c r="J96" s="1"/>
  <c r="T39"/>
  <c r="U39" s="1"/>
  <c r="T35"/>
  <c r="U35" s="1"/>
  <c r="U561"/>
  <c r="U121"/>
  <c r="U406"/>
  <c r="H339"/>
  <c r="J339" s="1"/>
  <c r="U213"/>
  <c r="T120"/>
  <c r="H476"/>
  <c r="J476" s="1"/>
  <c r="U476" s="1"/>
  <c r="H13"/>
  <c r="J13" s="1"/>
  <c r="U13" s="1"/>
  <c r="H297"/>
  <c r="J297" s="1"/>
  <c r="U410"/>
  <c r="U211"/>
  <c r="U386"/>
  <c r="T627"/>
  <c r="U627" s="1"/>
  <c r="T342"/>
  <c r="U342" s="1"/>
  <c r="H347"/>
  <c r="J347" s="1"/>
  <c r="H343"/>
  <c r="J343" s="1"/>
  <c r="T346"/>
  <c r="U346" s="1"/>
  <c r="H455"/>
  <c r="J455" s="1"/>
  <c r="U414"/>
  <c r="H411"/>
  <c r="J411" s="1"/>
  <c r="U411" s="1"/>
  <c r="H408"/>
  <c r="J408" s="1"/>
  <c r="T216"/>
  <c r="U144"/>
  <c r="T77"/>
  <c r="H18"/>
  <c r="J18" s="1"/>
  <c r="H106"/>
  <c r="J106" s="1"/>
  <c r="U188"/>
  <c r="U187"/>
  <c r="T280"/>
  <c r="U280" s="1"/>
  <c r="H275"/>
  <c r="J275" s="1"/>
  <c r="S663" i="13"/>
  <c r="U621" i="18"/>
  <c r="U151"/>
  <c r="H81"/>
  <c r="J81" s="1"/>
  <c r="U384"/>
  <c r="T168"/>
  <c r="H167"/>
  <c r="J167" s="1"/>
  <c r="T644"/>
  <c r="U538"/>
  <c r="U436"/>
  <c r="H413"/>
  <c r="J413" s="1"/>
  <c r="T609"/>
  <c r="U609" s="1"/>
  <c r="U383"/>
  <c r="T322"/>
  <c r="H281"/>
  <c r="J281" s="1"/>
  <c r="H255"/>
  <c r="J255" s="1"/>
  <c r="T317"/>
  <c r="H272"/>
  <c r="J272" s="1"/>
  <c r="H389"/>
  <c r="J389" s="1"/>
  <c r="H407"/>
  <c r="J407" s="1"/>
  <c r="U302"/>
  <c r="T228"/>
  <c r="U228" s="1"/>
  <c r="U142"/>
  <c r="H294"/>
  <c r="J294" s="1"/>
  <c r="U149"/>
  <c r="T252"/>
  <c r="U252" s="1"/>
  <c r="U207"/>
  <c r="U147"/>
  <c r="T38"/>
  <c r="H17"/>
  <c r="J17" s="1"/>
  <c r="H30"/>
  <c r="J30" s="1"/>
  <c r="H647"/>
  <c r="J647" s="1"/>
  <c r="U215"/>
  <c r="H537"/>
  <c r="J537" s="1"/>
  <c r="U537" s="1"/>
  <c r="T520"/>
  <c r="H495"/>
  <c r="J495" s="1"/>
  <c r="H450"/>
  <c r="J450" s="1"/>
  <c r="H235"/>
  <c r="J235" s="1"/>
  <c r="T433"/>
  <c r="U433" s="1"/>
  <c r="H301"/>
  <c r="J301" s="1"/>
  <c r="U301" s="1"/>
  <c r="H366"/>
  <c r="J366" s="1"/>
  <c r="H304"/>
  <c r="J304" s="1"/>
  <c r="U304" s="1"/>
  <c r="T431"/>
  <c r="U431" s="1"/>
  <c r="H80"/>
  <c r="J80" s="1"/>
  <c r="U80" s="1"/>
  <c r="T31"/>
  <c r="U31" s="1"/>
  <c r="H15"/>
  <c r="J15" s="1"/>
  <c r="H643"/>
  <c r="J643" s="1"/>
  <c r="H293"/>
  <c r="J293" s="1"/>
  <c r="H480"/>
  <c r="J480" s="1"/>
  <c r="H579"/>
  <c r="J579" s="1"/>
  <c r="T648"/>
  <c r="U564"/>
  <c r="H344"/>
  <c r="J344" s="1"/>
  <c r="U344" s="1"/>
  <c r="T325"/>
  <c r="H385"/>
  <c r="J385" s="1"/>
  <c r="T366"/>
  <c r="U250"/>
  <c r="T236"/>
  <c r="U236" s="1"/>
  <c r="H57"/>
  <c r="J57" s="1"/>
  <c r="T260"/>
  <c r="U260" s="1"/>
  <c r="H186"/>
  <c r="J186" s="1"/>
  <c r="U75"/>
  <c r="U59"/>
  <c r="U565"/>
  <c r="U392"/>
  <c r="H190"/>
  <c r="J190" s="1"/>
  <c r="U190" s="1"/>
  <c r="H649"/>
  <c r="J649" s="1"/>
  <c r="U556"/>
  <c r="U534"/>
  <c r="U361"/>
  <c r="H664"/>
  <c r="J664" s="1"/>
  <c r="U664" s="1"/>
  <c r="T661"/>
  <c r="T519"/>
  <c r="H519"/>
  <c r="J519" s="1"/>
  <c r="H472"/>
  <c r="J472" s="1"/>
  <c r="T472"/>
  <c r="T663"/>
  <c r="H663"/>
  <c r="J663" s="1"/>
  <c r="T523"/>
  <c r="H523"/>
  <c r="J523" s="1"/>
  <c r="T515"/>
  <c r="H515"/>
  <c r="J515" s="1"/>
  <c r="T326"/>
  <c r="H326"/>
  <c r="J326" s="1"/>
  <c r="T316"/>
  <c r="H316"/>
  <c r="J316" s="1"/>
  <c r="T238"/>
  <c r="H238"/>
  <c r="J238" s="1"/>
  <c r="H185"/>
  <c r="J185" s="1"/>
  <c r="H97"/>
  <c r="J97" s="1"/>
  <c r="T97"/>
  <c r="T60"/>
  <c r="H60"/>
  <c r="J60" s="1"/>
  <c r="H474"/>
  <c r="J474" s="1"/>
  <c r="U449"/>
  <c r="U428"/>
  <c r="U478"/>
  <c r="H588"/>
  <c r="J588" s="1"/>
  <c r="H451"/>
  <c r="J451" s="1"/>
  <c r="H434"/>
  <c r="J434" s="1"/>
  <c r="T522"/>
  <c r="U475"/>
  <c r="H454"/>
  <c r="J454" s="1"/>
  <c r="U454" s="1"/>
  <c r="U608"/>
  <c r="U502"/>
  <c r="H516"/>
  <c r="J516" s="1"/>
  <c r="H412"/>
  <c r="J412" s="1"/>
  <c r="H661"/>
  <c r="J661" s="1"/>
  <c r="H648"/>
  <c r="J648" s="1"/>
  <c r="H520"/>
  <c r="J520" s="1"/>
  <c r="U501"/>
  <c r="U456"/>
  <c r="H363"/>
  <c r="J363" s="1"/>
  <c r="U345"/>
  <c r="U233"/>
  <c r="H98"/>
  <c r="J98" s="1"/>
  <c r="U141"/>
  <c r="U126"/>
  <c r="U122"/>
  <c r="H321"/>
  <c r="J321" s="1"/>
  <c r="H298"/>
  <c r="J298" s="1"/>
  <c r="T96"/>
  <c r="U100"/>
  <c r="H194"/>
  <c r="J194" s="1"/>
  <c r="T143"/>
  <c r="U55"/>
  <c r="U32"/>
  <c r="U206"/>
  <c r="U148"/>
  <c r="H128"/>
  <c r="J128" s="1"/>
  <c r="T103"/>
  <c r="H12"/>
  <c r="J12" s="1"/>
  <c r="H77"/>
  <c r="J77" s="1"/>
  <c r="H38"/>
  <c r="J38" s="1"/>
  <c r="T601"/>
  <c r="U601" s="1"/>
  <c r="U229"/>
  <c r="T53"/>
  <c r="T56"/>
  <c r="H56"/>
  <c r="J56" s="1"/>
  <c r="H99"/>
  <c r="J99" s="1"/>
  <c r="T99"/>
  <c r="H164"/>
  <c r="J164" s="1"/>
  <c r="U628"/>
  <c r="U457"/>
  <c r="U391"/>
  <c r="U387"/>
  <c r="H522"/>
  <c r="J522" s="1"/>
  <c r="H503"/>
  <c r="J503" s="1"/>
  <c r="U496"/>
  <c r="U452"/>
  <c r="U341"/>
  <c r="H323"/>
  <c r="J323" s="1"/>
  <c r="U300"/>
  <c r="U257"/>
  <c r="T232"/>
  <c r="U232" s="1"/>
  <c r="H317"/>
  <c r="J317" s="1"/>
  <c r="U140"/>
  <c r="T16"/>
  <c r="U83"/>
  <c r="H34"/>
  <c r="J34" s="1"/>
  <c r="T62"/>
  <c r="U62" s="1"/>
  <c r="H16"/>
  <c r="J16" s="1"/>
  <c r="H8"/>
  <c r="J8" s="1"/>
  <c r="T517"/>
  <c r="H517"/>
  <c r="J517" s="1"/>
  <c r="T521"/>
  <c r="J521"/>
  <c r="T360"/>
  <c r="U360" s="1"/>
  <c r="H370"/>
  <c r="J370" s="1"/>
  <c r="T370"/>
  <c r="T318"/>
  <c r="H318"/>
  <c r="J318" s="1"/>
  <c r="T324"/>
  <c r="H324"/>
  <c r="J324" s="1"/>
  <c r="T230"/>
  <c r="H230"/>
  <c r="J230" s="1"/>
  <c r="T193"/>
  <c r="H193"/>
  <c r="J193" s="1"/>
  <c r="H105"/>
  <c r="J105" s="1"/>
  <c r="T105"/>
  <c r="H101"/>
  <c r="J101" s="1"/>
  <c r="T101"/>
  <c r="T52"/>
  <c r="H52"/>
  <c r="J52" s="1"/>
  <c r="U477"/>
  <c r="U629"/>
  <c r="T646"/>
  <c r="U497"/>
  <c r="H631"/>
  <c r="J631" s="1"/>
  <c r="H500"/>
  <c r="J500" s="1"/>
  <c r="H426"/>
  <c r="J426" s="1"/>
  <c r="T665"/>
  <c r="U625"/>
  <c r="H606"/>
  <c r="J606" s="1"/>
  <c r="T516"/>
  <c r="U479"/>
  <c r="U602"/>
  <c r="U560"/>
  <c r="H518"/>
  <c r="J518" s="1"/>
  <c r="U493"/>
  <c r="U453"/>
  <c r="H256"/>
  <c r="J256" s="1"/>
  <c r="U256" s="1"/>
  <c r="H494"/>
  <c r="J494" s="1"/>
  <c r="H458"/>
  <c r="J458" s="1"/>
  <c r="U369"/>
  <c r="H231"/>
  <c r="J231" s="1"/>
  <c r="U429"/>
  <c r="H644"/>
  <c r="J644" s="1"/>
  <c r="T321"/>
  <c r="H276"/>
  <c r="J276" s="1"/>
  <c r="H234"/>
  <c r="J234" s="1"/>
  <c r="U234" s="1"/>
  <c r="U605"/>
  <c r="U492"/>
  <c r="U448"/>
  <c r="H415"/>
  <c r="J415" s="1"/>
  <c r="H319"/>
  <c r="J319" s="1"/>
  <c r="U253"/>
  <c r="T208"/>
  <c r="H216"/>
  <c r="J216" s="1"/>
  <c r="U150"/>
  <c r="U145"/>
  <c r="U118"/>
  <c r="H325"/>
  <c r="J325" s="1"/>
  <c r="H303"/>
  <c r="J303" s="1"/>
  <c r="H104"/>
  <c r="J104" s="1"/>
  <c r="T12"/>
  <c r="T186"/>
  <c r="U102"/>
  <c r="U79"/>
  <c r="T34"/>
  <c r="U40"/>
  <c r="U214"/>
  <c r="U210"/>
  <c r="H143"/>
  <c r="J143" s="1"/>
  <c r="H120"/>
  <c r="J120" s="1"/>
  <c r="H58"/>
  <c r="J58" s="1"/>
  <c r="H362"/>
  <c r="J362" s="1"/>
  <c r="T362"/>
  <c r="T338"/>
  <c r="H338"/>
  <c r="J338" s="1"/>
  <c r="T320"/>
  <c r="H320"/>
  <c r="J320" s="1"/>
  <c r="T189"/>
  <c r="H189"/>
  <c r="J189" s="1"/>
  <c r="T30"/>
  <c r="T74"/>
  <c r="U74" s="1"/>
  <c r="H646"/>
  <c r="J646" s="1"/>
  <c r="H665"/>
  <c r="J665" s="1"/>
  <c r="H409"/>
  <c r="J409" s="1"/>
  <c r="U388"/>
  <c r="U279"/>
  <c r="U237"/>
  <c r="H322"/>
  <c r="J322" s="1"/>
  <c r="T293"/>
  <c r="U191"/>
  <c r="T104"/>
  <c r="T8"/>
  <c r="T128"/>
  <c r="T54"/>
  <c r="U54" s="1"/>
  <c r="H587"/>
  <c r="J587" s="1"/>
  <c r="H580"/>
  <c r="J580" s="1"/>
  <c r="H585"/>
  <c r="J585" s="1"/>
  <c r="U585" s="1"/>
  <c r="T581"/>
  <c r="U581" s="1"/>
  <c r="T586"/>
  <c r="U586" s="1"/>
  <c r="K590"/>
  <c r="H582"/>
  <c r="J582" s="1"/>
  <c r="H589"/>
  <c r="J589" s="1"/>
  <c r="H583"/>
  <c r="J583" s="1"/>
  <c r="H170"/>
  <c r="J170" s="1"/>
  <c r="H171"/>
  <c r="J171" s="1"/>
  <c r="H172"/>
  <c r="J172" s="1"/>
  <c r="M173"/>
  <c r="U169"/>
  <c r="H168"/>
  <c r="J168" s="1"/>
  <c r="U166"/>
  <c r="T165"/>
  <c r="H165"/>
  <c r="J165" s="1"/>
  <c r="T164"/>
  <c r="K173"/>
  <c r="K481"/>
  <c r="S423" i="13"/>
  <c r="S401"/>
  <c r="C650" i="18"/>
  <c r="T162"/>
  <c r="H642"/>
  <c r="F650"/>
  <c r="F473"/>
  <c r="J469"/>
  <c r="C173"/>
  <c r="J162"/>
  <c r="I521" i="13"/>
  <c r="S521" s="1"/>
  <c r="S534" s="1"/>
  <c r="C534"/>
  <c r="D534"/>
  <c r="I367"/>
  <c r="G379"/>
  <c r="I75"/>
  <c r="C86"/>
  <c r="D86"/>
  <c r="K153" i="19"/>
  <c r="M153"/>
  <c r="N153"/>
  <c r="O153"/>
  <c r="P153"/>
  <c r="Q153"/>
  <c r="R153"/>
  <c r="U583" i="18" l="1"/>
  <c r="U587"/>
  <c r="U319"/>
  <c r="U606"/>
  <c r="U500"/>
  <c r="U412"/>
  <c r="U434"/>
  <c r="U480"/>
  <c r="U235"/>
  <c r="U17"/>
  <c r="U272"/>
  <c r="U343"/>
  <c r="U339"/>
  <c r="U163"/>
  <c r="U61"/>
  <c r="U367"/>
  <c r="M473"/>
  <c r="T473" s="1"/>
  <c r="U170"/>
  <c r="U580"/>
  <c r="U409"/>
  <c r="U426"/>
  <c r="U323"/>
  <c r="U503"/>
  <c r="U98"/>
  <c r="U579"/>
  <c r="U281"/>
  <c r="U413"/>
  <c r="U167"/>
  <c r="U18"/>
  <c r="U408"/>
  <c r="U578"/>
  <c r="U622"/>
  <c r="U626"/>
  <c r="U430"/>
  <c r="U9"/>
  <c r="U582"/>
  <c r="U276"/>
  <c r="U231"/>
  <c r="U494"/>
  <c r="U518"/>
  <c r="U631"/>
  <c r="U363"/>
  <c r="U588"/>
  <c r="U495"/>
  <c r="U647"/>
  <c r="U407"/>
  <c r="U255"/>
  <c r="U275"/>
  <c r="U106"/>
  <c r="U455"/>
  <c r="U274"/>
  <c r="U10"/>
  <c r="U566"/>
  <c r="U589"/>
  <c r="U415"/>
  <c r="U458"/>
  <c r="U451"/>
  <c r="U649"/>
  <c r="U57"/>
  <c r="U450"/>
  <c r="U347"/>
  <c r="U251"/>
  <c r="U259"/>
  <c r="U630"/>
  <c r="U558"/>
  <c r="U474"/>
  <c r="U646"/>
  <c r="U648"/>
  <c r="U389"/>
  <c r="U53"/>
  <c r="U16"/>
  <c r="U171"/>
  <c r="U168"/>
  <c r="U81"/>
  <c r="U172"/>
  <c r="U58"/>
  <c r="U164"/>
  <c r="U186"/>
  <c r="U298"/>
  <c r="U385"/>
  <c r="U96"/>
  <c r="U143"/>
  <c r="U15"/>
  <c r="U120"/>
  <c r="U303"/>
  <c r="U103"/>
  <c r="U194"/>
  <c r="U294"/>
  <c r="U644"/>
  <c r="U297"/>
  <c r="U293"/>
  <c r="U38"/>
  <c r="U216"/>
  <c r="U498"/>
  <c r="U317"/>
  <c r="U366"/>
  <c r="U52"/>
  <c r="U230"/>
  <c r="U30"/>
  <c r="U523"/>
  <c r="U519"/>
  <c r="U515"/>
  <c r="I534" i="13"/>
  <c r="U325" i="18"/>
  <c r="U324"/>
  <c r="U322"/>
  <c r="U238"/>
  <c r="U77"/>
  <c r="U60"/>
  <c r="U193"/>
  <c r="U362"/>
  <c r="U521"/>
  <c r="U520"/>
  <c r="U517"/>
  <c r="U661"/>
  <c r="U316"/>
  <c r="U326"/>
  <c r="U318"/>
  <c r="U663"/>
  <c r="T185"/>
  <c r="U185" s="1"/>
  <c r="U665"/>
  <c r="U320"/>
  <c r="U101"/>
  <c r="U370"/>
  <c r="U522"/>
  <c r="U56"/>
  <c r="U8"/>
  <c r="U99"/>
  <c r="T642"/>
  <c r="T650" s="1"/>
  <c r="M650"/>
  <c r="U189"/>
  <c r="U338"/>
  <c r="U104"/>
  <c r="U105"/>
  <c r="U34"/>
  <c r="U12"/>
  <c r="U321"/>
  <c r="U97"/>
  <c r="U472"/>
  <c r="U128"/>
  <c r="U516"/>
  <c r="J590"/>
  <c r="H590"/>
  <c r="T577"/>
  <c r="T590" s="1"/>
  <c r="M590"/>
  <c r="J173"/>
  <c r="T173"/>
  <c r="U165"/>
  <c r="S367" i="13"/>
  <c r="S379" s="1"/>
  <c r="I379"/>
  <c r="H473" i="18"/>
  <c r="J473" s="1"/>
  <c r="T469"/>
  <c r="M481"/>
  <c r="S75" i="13"/>
  <c r="U162" i="18"/>
  <c r="F590"/>
  <c r="F173"/>
  <c r="H650"/>
  <c r="J642"/>
  <c r="F481"/>
  <c r="G534" i="13"/>
  <c r="J492" i="19"/>
  <c r="J491"/>
  <c r="G489"/>
  <c r="L489" s="1"/>
  <c r="C488"/>
  <c r="G488" s="1"/>
  <c r="C487"/>
  <c r="J487" s="1"/>
  <c r="C486"/>
  <c r="C485"/>
  <c r="C484"/>
  <c r="J484" s="1"/>
  <c r="C483"/>
  <c r="J483" s="1"/>
  <c r="C482"/>
  <c r="J482" s="1"/>
  <c r="C445"/>
  <c r="C444"/>
  <c r="J444" s="1"/>
  <c r="C443"/>
  <c r="C427"/>
  <c r="G427" s="1"/>
  <c r="C426"/>
  <c r="J426" s="1"/>
  <c r="C425"/>
  <c r="J415"/>
  <c r="J414"/>
  <c r="G412"/>
  <c r="L412" s="1"/>
  <c r="C411"/>
  <c r="J411" s="1"/>
  <c r="C410"/>
  <c r="J410" s="1"/>
  <c r="C409"/>
  <c r="C407"/>
  <c r="J407" s="1"/>
  <c r="C406"/>
  <c r="J406" s="1"/>
  <c r="C405"/>
  <c r="J262"/>
  <c r="J261"/>
  <c r="J258"/>
  <c r="C257"/>
  <c r="J257" s="1"/>
  <c r="C256"/>
  <c r="C255"/>
  <c r="C253"/>
  <c r="J253" s="1"/>
  <c r="C252"/>
  <c r="J252" s="1"/>
  <c r="C251"/>
  <c r="G130"/>
  <c r="L130" s="1"/>
  <c r="J129"/>
  <c r="J126"/>
  <c r="C125"/>
  <c r="J125" s="1"/>
  <c r="C124"/>
  <c r="J124" s="1"/>
  <c r="C123"/>
  <c r="C121"/>
  <c r="J121" s="1"/>
  <c r="C120"/>
  <c r="J120" s="1"/>
  <c r="C119"/>
  <c r="J119" s="1"/>
  <c r="C77"/>
  <c r="J77" s="1"/>
  <c r="C76"/>
  <c r="J76" s="1"/>
  <c r="C75"/>
  <c r="J75" s="1"/>
  <c r="G64"/>
  <c r="G63"/>
  <c r="L63" s="1"/>
  <c r="C59"/>
  <c r="G59" s="1"/>
  <c r="L59" s="1"/>
  <c r="C58"/>
  <c r="G58" s="1"/>
  <c r="L58" s="1"/>
  <c r="C57"/>
  <c r="C55"/>
  <c r="J55" s="1"/>
  <c r="C54"/>
  <c r="J54" s="1"/>
  <c r="C53"/>
  <c r="J53" s="1"/>
  <c r="G41"/>
  <c r="I41" s="1"/>
  <c r="G37"/>
  <c r="L37" s="1"/>
  <c r="C36"/>
  <c r="G36" s="1"/>
  <c r="L36" s="1"/>
  <c r="C35"/>
  <c r="C34"/>
  <c r="C32"/>
  <c r="J32" s="1"/>
  <c r="C31"/>
  <c r="J31" s="1"/>
  <c r="C30"/>
  <c r="J30" s="1"/>
  <c r="D513"/>
  <c r="G513"/>
  <c r="L513" s="1"/>
  <c r="D512"/>
  <c r="D511"/>
  <c r="J511"/>
  <c r="D510"/>
  <c r="D509"/>
  <c r="D508"/>
  <c r="C508"/>
  <c r="D507"/>
  <c r="C507"/>
  <c r="J507" s="1"/>
  <c r="D506"/>
  <c r="C506"/>
  <c r="D504"/>
  <c r="C504"/>
  <c r="G504" s="1"/>
  <c r="D503"/>
  <c r="C503"/>
  <c r="J503" s="1"/>
  <c r="D502"/>
  <c r="C502"/>
  <c r="D475"/>
  <c r="G475"/>
  <c r="L475" s="1"/>
  <c r="D474"/>
  <c r="G474"/>
  <c r="L474" s="1"/>
  <c r="D473"/>
  <c r="J473"/>
  <c r="D472"/>
  <c r="D471"/>
  <c r="D470"/>
  <c r="C470"/>
  <c r="D469"/>
  <c r="C469"/>
  <c r="J469" s="1"/>
  <c r="D468"/>
  <c r="C468"/>
  <c r="J468" s="1"/>
  <c r="D466"/>
  <c r="C466"/>
  <c r="D465"/>
  <c r="C465"/>
  <c r="J465" s="1"/>
  <c r="D464"/>
  <c r="C464"/>
  <c r="D394"/>
  <c r="C394"/>
  <c r="D393"/>
  <c r="C393"/>
  <c r="D392"/>
  <c r="C392"/>
  <c r="D391"/>
  <c r="C391"/>
  <c r="D390"/>
  <c r="C390"/>
  <c r="D389"/>
  <c r="C389"/>
  <c r="D388"/>
  <c r="C388"/>
  <c r="D387"/>
  <c r="C387"/>
  <c r="D386"/>
  <c r="C386"/>
  <c r="D385"/>
  <c r="C385"/>
  <c r="D384"/>
  <c r="C384"/>
  <c r="D383"/>
  <c r="C383"/>
  <c r="D372"/>
  <c r="C372"/>
  <c r="D371"/>
  <c r="C371"/>
  <c r="D370"/>
  <c r="C370"/>
  <c r="D369"/>
  <c r="C369"/>
  <c r="D368"/>
  <c r="C368"/>
  <c r="D367"/>
  <c r="C367"/>
  <c r="D366"/>
  <c r="C366"/>
  <c r="D365"/>
  <c r="C365"/>
  <c r="D364"/>
  <c r="C364"/>
  <c r="D363"/>
  <c r="C363"/>
  <c r="D362"/>
  <c r="C362"/>
  <c r="D361"/>
  <c r="C361"/>
  <c r="J350"/>
  <c r="J346"/>
  <c r="D345"/>
  <c r="C345"/>
  <c r="D344"/>
  <c r="C344"/>
  <c r="D343"/>
  <c r="C343"/>
  <c r="D341"/>
  <c r="C341"/>
  <c r="G341" s="1"/>
  <c r="D340"/>
  <c r="C340"/>
  <c r="J340" s="1"/>
  <c r="D339"/>
  <c r="C339"/>
  <c r="G324"/>
  <c r="L324" s="1"/>
  <c r="D323"/>
  <c r="C323"/>
  <c r="D322"/>
  <c r="C322"/>
  <c r="J322" s="1"/>
  <c r="D321"/>
  <c r="C321"/>
  <c r="D319"/>
  <c r="C319"/>
  <c r="D318"/>
  <c r="C318"/>
  <c r="J318" s="1"/>
  <c r="D317"/>
  <c r="C317"/>
  <c r="J317" s="1"/>
  <c r="G306"/>
  <c r="L306" s="1"/>
  <c r="G305"/>
  <c r="L305" s="1"/>
  <c r="D301"/>
  <c r="C301"/>
  <c r="D300"/>
  <c r="C300"/>
  <c r="J300" s="1"/>
  <c r="D299"/>
  <c r="C299"/>
  <c r="J299" s="1"/>
  <c r="D297"/>
  <c r="C297"/>
  <c r="D296"/>
  <c r="C296"/>
  <c r="J296" s="1"/>
  <c r="D295"/>
  <c r="C295"/>
  <c r="D275"/>
  <c r="C275"/>
  <c r="D274"/>
  <c r="C274"/>
  <c r="J274" s="1"/>
  <c r="D273"/>
  <c r="C273"/>
  <c r="G236"/>
  <c r="L236" s="1"/>
  <c r="D235"/>
  <c r="C235"/>
  <c r="D234"/>
  <c r="C234"/>
  <c r="J234" s="1"/>
  <c r="D233"/>
  <c r="C233"/>
  <c r="D231"/>
  <c r="C231"/>
  <c r="D230"/>
  <c r="C230"/>
  <c r="J230" s="1"/>
  <c r="D229"/>
  <c r="C229"/>
  <c r="G218"/>
  <c r="L218" s="1"/>
  <c r="G217"/>
  <c r="L217" s="1"/>
  <c r="J215"/>
  <c r="D213"/>
  <c r="C213"/>
  <c r="D212"/>
  <c r="C212"/>
  <c r="J212" s="1"/>
  <c r="D211"/>
  <c r="C211"/>
  <c r="D209"/>
  <c r="C209"/>
  <c r="D208"/>
  <c r="C208"/>
  <c r="J208" s="1"/>
  <c r="D207"/>
  <c r="C207"/>
  <c r="J207" s="1"/>
  <c r="J196"/>
  <c r="J193"/>
  <c r="G192"/>
  <c r="L192" s="1"/>
  <c r="D191"/>
  <c r="C191"/>
  <c r="G191" s="1"/>
  <c r="L191" s="1"/>
  <c r="D190"/>
  <c r="C190"/>
  <c r="J190" s="1"/>
  <c r="D189"/>
  <c r="C189"/>
  <c r="J189" s="1"/>
  <c r="D187"/>
  <c r="C187"/>
  <c r="D186"/>
  <c r="C186"/>
  <c r="J186" s="1"/>
  <c r="D185"/>
  <c r="C185"/>
  <c r="D165"/>
  <c r="C165"/>
  <c r="G165" s="1"/>
  <c r="D164"/>
  <c r="C164"/>
  <c r="J164" s="1"/>
  <c r="D163"/>
  <c r="C163"/>
  <c r="J152"/>
  <c r="J151"/>
  <c r="J148"/>
  <c r="D147"/>
  <c r="C147"/>
  <c r="J147" s="1"/>
  <c r="D146"/>
  <c r="C146"/>
  <c r="J146" s="1"/>
  <c r="D145"/>
  <c r="C145"/>
  <c r="D143"/>
  <c r="C143"/>
  <c r="J143" s="1"/>
  <c r="D142"/>
  <c r="C142"/>
  <c r="J142" s="1"/>
  <c r="D141"/>
  <c r="C141"/>
  <c r="L106"/>
  <c r="G104"/>
  <c r="L104" s="1"/>
  <c r="D103"/>
  <c r="C103"/>
  <c r="D102"/>
  <c r="C102"/>
  <c r="D101"/>
  <c r="C101"/>
  <c r="D99"/>
  <c r="C99"/>
  <c r="G99" s="1"/>
  <c r="D98"/>
  <c r="C98"/>
  <c r="J98" s="1"/>
  <c r="D97"/>
  <c r="C97"/>
  <c r="J97" s="1"/>
  <c r="L17"/>
  <c r="L15"/>
  <c r="D14"/>
  <c r="C14"/>
  <c r="D13"/>
  <c r="C13"/>
  <c r="J13" s="1"/>
  <c r="D12"/>
  <c r="C12"/>
  <c r="D11"/>
  <c r="C11"/>
  <c r="J11" s="1"/>
  <c r="D10"/>
  <c r="C10"/>
  <c r="D9"/>
  <c r="C9"/>
  <c r="J9" s="1"/>
  <c r="D8"/>
  <c r="C8"/>
  <c r="J8" s="1"/>
  <c r="D451" i="1"/>
  <c r="C451"/>
  <c r="H451" s="1"/>
  <c r="R451" s="1"/>
  <c r="D450"/>
  <c r="C450"/>
  <c r="D449"/>
  <c r="C449"/>
  <c r="H449" s="1"/>
  <c r="R449" s="1"/>
  <c r="D448"/>
  <c r="C448"/>
  <c r="D447"/>
  <c r="C447"/>
  <c r="H447" s="1"/>
  <c r="R447" s="1"/>
  <c r="D446"/>
  <c r="C446"/>
  <c r="D445"/>
  <c r="C445"/>
  <c r="H445" s="1"/>
  <c r="R445" s="1"/>
  <c r="D442"/>
  <c r="C442"/>
  <c r="D441"/>
  <c r="C441"/>
  <c r="H441" s="1"/>
  <c r="R441" s="1"/>
  <c r="D440"/>
  <c r="C440"/>
  <c r="D429"/>
  <c r="D428"/>
  <c r="D427"/>
  <c r="D426"/>
  <c r="D425"/>
  <c r="D424"/>
  <c r="C424"/>
  <c r="D423"/>
  <c r="C423"/>
  <c r="D422"/>
  <c r="C422"/>
  <c r="D421"/>
  <c r="C421"/>
  <c r="D420"/>
  <c r="C420"/>
  <c r="D419"/>
  <c r="C419"/>
  <c r="D418"/>
  <c r="C418"/>
  <c r="D407"/>
  <c r="D406"/>
  <c r="H406" s="1"/>
  <c r="D405"/>
  <c r="D404"/>
  <c r="H404" s="1"/>
  <c r="D403"/>
  <c r="D402"/>
  <c r="C402"/>
  <c r="D401"/>
  <c r="C401"/>
  <c r="D400"/>
  <c r="C400"/>
  <c r="D399"/>
  <c r="C399"/>
  <c r="D398"/>
  <c r="C398"/>
  <c r="D397"/>
  <c r="C397"/>
  <c r="D396"/>
  <c r="C396"/>
  <c r="D385"/>
  <c r="D384"/>
  <c r="D383"/>
  <c r="D382"/>
  <c r="D381"/>
  <c r="H381" s="1"/>
  <c r="D380"/>
  <c r="C380"/>
  <c r="D379"/>
  <c r="C379"/>
  <c r="D378"/>
  <c r="C378"/>
  <c r="D377"/>
  <c r="C377"/>
  <c r="D376"/>
  <c r="C376"/>
  <c r="D375"/>
  <c r="C375"/>
  <c r="D374"/>
  <c r="C374"/>
  <c r="H362"/>
  <c r="R362" s="1"/>
  <c r="H361"/>
  <c r="R361" s="1"/>
  <c r="H360"/>
  <c r="R360" s="1"/>
  <c r="H359"/>
  <c r="R359" s="1"/>
  <c r="H358"/>
  <c r="R358" s="1"/>
  <c r="D357"/>
  <c r="C357"/>
  <c r="D356"/>
  <c r="C356"/>
  <c r="D353"/>
  <c r="C353"/>
  <c r="D352"/>
  <c r="C352"/>
  <c r="D351"/>
  <c r="C351"/>
  <c r="H339"/>
  <c r="R339" s="1"/>
  <c r="H338"/>
  <c r="R338" s="1"/>
  <c r="H337"/>
  <c r="R337" s="1"/>
  <c r="H335"/>
  <c r="R335" s="1"/>
  <c r="D334"/>
  <c r="C334"/>
  <c r="C333"/>
  <c r="C330"/>
  <c r="C329"/>
  <c r="C328"/>
  <c r="H314"/>
  <c r="H312"/>
  <c r="D311"/>
  <c r="C311"/>
  <c r="D310"/>
  <c r="C310"/>
  <c r="D309"/>
  <c r="C309"/>
  <c r="D308"/>
  <c r="C308"/>
  <c r="D307"/>
  <c r="C307"/>
  <c r="D306"/>
  <c r="C306"/>
  <c r="D305"/>
  <c r="C305"/>
  <c r="H293"/>
  <c r="R293" s="1"/>
  <c r="H292"/>
  <c r="R292" s="1"/>
  <c r="H291"/>
  <c r="R291" s="1"/>
  <c r="H290"/>
  <c r="R290" s="1"/>
  <c r="H289"/>
  <c r="R289" s="1"/>
  <c r="D288"/>
  <c r="C288"/>
  <c r="C287"/>
  <c r="C284"/>
  <c r="C283"/>
  <c r="C282"/>
  <c r="H270"/>
  <c r="R270" s="1"/>
  <c r="H269"/>
  <c r="R269" s="1"/>
  <c r="H268"/>
  <c r="R268" s="1"/>
  <c r="H267"/>
  <c r="R267" s="1"/>
  <c r="H266"/>
  <c r="R266" s="1"/>
  <c r="D265"/>
  <c r="C265"/>
  <c r="C264"/>
  <c r="C261"/>
  <c r="C260"/>
  <c r="C259"/>
  <c r="H246"/>
  <c r="H244"/>
  <c r="C242"/>
  <c r="C241"/>
  <c r="C240"/>
  <c r="C239"/>
  <c r="C238"/>
  <c r="C237"/>
  <c r="D248"/>
  <c r="C236"/>
  <c r="H224"/>
  <c r="R224" s="1"/>
  <c r="H223"/>
  <c r="R223" s="1"/>
  <c r="H222"/>
  <c r="R222" s="1"/>
  <c r="H221"/>
  <c r="R221" s="1"/>
  <c r="H220"/>
  <c r="R220" s="1"/>
  <c r="D219"/>
  <c r="C219"/>
  <c r="H219" s="1"/>
  <c r="R219" s="1"/>
  <c r="C218"/>
  <c r="C217"/>
  <c r="C216"/>
  <c r="C215"/>
  <c r="C214"/>
  <c r="C213"/>
  <c r="D196"/>
  <c r="C196"/>
  <c r="D195"/>
  <c r="C195"/>
  <c r="D194"/>
  <c r="C194"/>
  <c r="D193"/>
  <c r="C193"/>
  <c r="D192"/>
  <c r="C192"/>
  <c r="D191"/>
  <c r="C191"/>
  <c r="D190"/>
  <c r="C190"/>
  <c r="D173"/>
  <c r="C173"/>
  <c r="D172"/>
  <c r="C172"/>
  <c r="D171"/>
  <c r="C171"/>
  <c r="D170"/>
  <c r="C170"/>
  <c r="D169"/>
  <c r="C169"/>
  <c r="D168"/>
  <c r="C168"/>
  <c r="D167"/>
  <c r="C167"/>
  <c r="D150"/>
  <c r="C150"/>
  <c r="D149"/>
  <c r="C149"/>
  <c r="D148"/>
  <c r="C148"/>
  <c r="D147"/>
  <c r="C147"/>
  <c r="D146"/>
  <c r="C146"/>
  <c r="D145"/>
  <c r="C145"/>
  <c r="D144"/>
  <c r="C144"/>
  <c r="H132"/>
  <c r="R132" s="1"/>
  <c r="H131"/>
  <c r="R131" s="1"/>
  <c r="H130"/>
  <c r="R130" s="1"/>
  <c r="H129"/>
  <c r="R129" s="1"/>
  <c r="H128"/>
  <c r="R128" s="1"/>
  <c r="D127"/>
  <c r="C127"/>
  <c r="D126"/>
  <c r="C126"/>
  <c r="D123"/>
  <c r="C123"/>
  <c r="D122"/>
  <c r="C122"/>
  <c r="D121"/>
  <c r="C121"/>
  <c r="H109"/>
  <c r="R109" s="1"/>
  <c r="H108"/>
  <c r="R108" s="1"/>
  <c r="H107"/>
  <c r="R107" s="1"/>
  <c r="H106"/>
  <c r="R106" s="1"/>
  <c r="C104"/>
  <c r="C103"/>
  <c r="C102"/>
  <c r="C101"/>
  <c r="C100"/>
  <c r="H88"/>
  <c r="R88" s="1"/>
  <c r="H87"/>
  <c r="R87" s="1"/>
  <c r="H86"/>
  <c r="R86" s="1"/>
  <c r="H85"/>
  <c r="R85" s="1"/>
  <c r="H84"/>
  <c r="R84" s="1"/>
  <c r="D83"/>
  <c r="C83"/>
  <c r="C82"/>
  <c r="C81"/>
  <c r="C80"/>
  <c r="C79"/>
  <c r="C78"/>
  <c r="C77"/>
  <c r="D60"/>
  <c r="C60"/>
  <c r="D59"/>
  <c r="C59"/>
  <c r="D58"/>
  <c r="C58"/>
  <c r="D57"/>
  <c r="C57"/>
  <c r="D56"/>
  <c r="C56"/>
  <c r="D55"/>
  <c r="C55"/>
  <c r="D54"/>
  <c r="C54"/>
  <c r="D37"/>
  <c r="C37"/>
  <c r="D36"/>
  <c r="C36"/>
  <c r="D35"/>
  <c r="C35"/>
  <c r="D34"/>
  <c r="C34"/>
  <c r="D33"/>
  <c r="C33"/>
  <c r="D31"/>
  <c r="C31"/>
  <c r="D32"/>
  <c r="C32"/>
  <c r="D8"/>
  <c r="D9"/>
  <c r="D10"/>
  <c r="D11"/>
  <c r="D12"/>
  <c r="D13"/>
  <c r="C8"/>
  <c r="C9"/>
  <c r="C10"/>
  <c r="C11"/>
  <c r="C12"/>
  <c r="C13"/>
  <c r="D7"/>
  <c r="C7"/>
  <c r="K241" i="19"/>
  <c r="M241"/>
  <c r="N241"/>
  <c r="O241"/>
  <c r="P241"/>
  <c r="Q241"/>
  <c r="R241"/>
  <c r="K219"/>
  <c r="M219"/>
  <c r="N219"/>
  <c r="O219"/>
  <c r="P219"/>
  <c r="Q219"/>
  <c r="R219"/>
  <c r="K197"/>
  <c r="M197"/>
  <c r="N197"/>
  <c r="O197"/>
  <c r="P197"/>
  <c r="Q197"/>
  <c r="R197"/>
  <c r="K131"/>
  <c r="M131"/>
  <c r="N131"/>
  <c r="O131"/>
  <c r="P131"/>
  <c r="Q131"/>
  <c r="R131"/>
  <c r="K109"/>
  <c r="M109"/>
  <c r="N109"/>
  <c r="O109"/>
  <c r="P109"/>
  <c r="Q109"/>
  <c r="R109"/>
  <c r="K438"/>
  <c r="M438"/>
  <c r="N438"/>
  <c r="O438"/>
  <c r="P438"/>
  <c r="Q438"/>
  <c r="R438"/>
  <c r="K417"/>
  <c r="M417"/>
  <c r="N417"/>
  <c r="O417"/>
  <c r="P417"/>
  <c r="Q417"/>
  <c r="R417"/>
  <c r="K87"/>
  <c r="M87"/>
  <c r="N87"/>
  <c r="O87"/>
  <c r="P87"/>
  <c r="Q87"/>
  <c r="R87"/>
  <c r="K65"/>
  <c r="M65"/>
  <c r="N65"/>
  <c r="O65"/>
  <c r="P65"/>
  <c r="Q65"/>
  <c r="R65"/>
  <c r="K42"/>
  <c r="M42"/>
  <c r="N42"/>
  <c r="O42"/>
  <c r="P42"/>
  <c r="Q42"/>
  <c r="R42"/>
  <c r="K494"/>
  <c r="M494"/>
  <c r="N494"/>
  <c r="O494"/>
  <c r="P494"/>
  <c r="Q494"/>
  <c r="R494"/>
  <c r="I489"/>
  <c r="K20"/>
  <c r="M20"/>
  <c r="N20"/>
  <c r="O20"/>
  <c r="P20"/>
  <c r="Q20"/>
  <c r="R20"/>
  <c r="K455"/>
  <c r="M455"/>
  <c r="N455"/>
  <c r="O455"/>
  <c r="P455"/>
  <c r="Q455"/>
  <c r="R455"/>
  <c r="E386" i="1"/>
  <c r="F386"/>
  <c r="G386"/>
  <c r="I386"/>
  <c r="J386"/>
  <c r="K386"/>
  <c r="L386"/>
  <c r="M386"/>
  <c r="N386"/>
  <c r="O386"/>
  <c r="P386"/>
  <c r="B386"/>
  <c r="Q375"/>
  <c r="Q376"/>
  <c r="Q377"/>
  <c r="Q378"/>
  <c r="Q379"/>
  <c r="Q380"/>
  <c r="Q381"/>
  <c r="Q382"/>
  <c r="Q383"/>
  <c r="Q384"/>
  <c r="Q385"/>
  <c r="H383"/>
  <c r="H385"/>
  <c r="Q397"/>
  <c r="Q398"/>
  <c r="Q399"/>
  <c r="Q400"/>
  <c r="Q401"/>
  <c r="Q402"/>
  <c r="Q403"/>
  <c r="Q404"/>
  <c r="Q405"/>
  <c r="Q406"/>
  <c r="Q407"/>
  <c r="I317"/>
  <c r="J317"/>
  <c r="K317"/>
  <c r="L317"/>
  <c r="M317"/>
  <c r="N317"/>
  <c r="O317"/>
  <c r="P317"/>
  <c r="Q306"/>
  <c r="Q307"/>
  <c r="Q308"/>
  <c r="Q309"/>
  <c r="Q310"/>
  <c r="Q311"/>
  <c r="Q312"/>
  <c r="Q313"/>
  <c r="Q314"/>
  <c r="Q315"/>
  <c r="Q316"/>
  <c r="H316"/>
  <c r="I248"/>
  <c r="J248"/>
  <c r="K248"/>
  <c r="L248"/>
  <c r="M248"/>
  <c r="N248"/>
  <c r="O248"/>
  <c r="P248"/>
  <c r="Q237"/>
  <c r="Q238"/>
  <c r="Q239"/>
  <c r="Q240"/>
  <c r="Q241"/>
  <c r="Q242"/>
  <c r="Q243"/>
  <c r="Q244"/>
  <c r="Q245"/>
  <c r="Q246"/>
  <c r="Q247"/>
  <c r="H243"/>
  <c r="H245"/>
  <c r="H247"/>
  <c r="I430"/>
  <c r="J430"/>
  <c r="K430"/>
  <c r="L430"/>
  <c r="M430"/>
  <c r="N430"/>
  <c r="O430"/>
  <c r="P430"/>
  <c r="Q419"/>
  <c r="Q420"/>
  <c r="Q421"/>
  <c r="Q422"/>
  <c r="Q423"/>
  <c r="Q424"/>
  <c r="Q425"/>
  <c r="Q426"/>
  <c r="Q427"/>
  <c r="Q428"/>
  <c r="Q429"/>
  <c r="I202"/>
  <c r="J202"/>
  <c r="K202"/>
  <c r="L202"/>
  <c r="M202"/>
  <c r="N202"/>
  <c r="O202"/>
  <c r="P202"/>
  <c r="Q191"/>
  <c r="Q192"/>
  <c r="Q193"/>
  <c r="Q194"/>
  <c r="Q195"/>
  <c r="Q196"/>
  <c r="Q197"/>
  <c r="Q198"/>
  <c r="Q199"/>
  <c r="Q200"/>
  <c r="Q201"/>
  <c r="I179"/>
  <c r="J179"/>
  <c r="K179"/>
  <c r="L179"/>
  <c r="M179"/>
  <c r="N179"/>
  <c r="O179"/>
  <c r="P179"/>
  <c r="Q178"/>
  <c r="Q168"/>
  <c r="Q169"/>
  <c r="Q170"/>
  <c r="Q171"/>
  <c r="Q172"/>
  <c r="Q173"/>
  <c r="Q174"/>
  <c r="Q175"/>
  <c r="Q176"/>
  <c r="Q177"/>
  <c r="I156"/>
  <c r="J156"/>
  <c r="K156"/>
  <c r="L156"/>
  <c r="M156"/>
  <c r="N156"/>
  <c r="O156"/>
  <c r="P156"/>
  <c r="Q145"/>
  <c r="Q146"/>
  <c r="Q147"/>
  <c r="Q148"/>
  <c r="Q149"/>
  <c r="Q150"/>
  <c r="Q151"/>
  <c r="Q152"/>
  <c r="Q153"/>
  <c r="Q154"/>
  <c r="Q155"/>
  <c r="I66"/>
  <c r="J66"/>
  <c r="K66"/>
  <c r="L66"/>
  <c r="M66"/>
  <c r="N66"/>
  <c r="O66"/>
  <c r="P66"/>
  <c r="Q55"/>
  <c r="Q56"/>
  <c r="Q57"/>
  <c r="Q58"/>
  <c r="Q59"/>
  <c r="Q60"/>
  <c r="Q61"/>
  <c r="Q62"/>
  <c r="Q63"/>
  <c r="Q64"/>
  <c r="Q65"/>
  <c r="I43"/>
  <c r="J43"/>
  <c r="K43"/>
  <c r="L43"/>
  <c r="M43"/>
  <c r="N43"/>
  <c r="O43"/>
  <c r="P43"/>
  <c r="Q32"/>
  <c r="Q33"/>
  <c r="Q34"/>
  <c r="Q35"/>
  <c r="Q36"/>
  <c r="Q37"/>
  <c r="Q38"/>
  <c r="Q39"/>
  <c r="Q40"/>
  <c r="Q41"/>
  <c r="Q42"/>
  <c r="Q8"/>
  <c r="Q9"/>
  <c r="Q10"/>
  <c r="Q11"/>
  <c r="Q12"/>
  <c r="Q13"/>
  <c r="Q14"/>
  <c r="Q15"/>
  <c r="Q16"/>
  <c r="Q17"/>
  <c r="Q18"/>
  <c r="I19"/>
  <c r="J19"/>
  <c r="K19"/>
  <c r="L19"/>
  <c r="M19"/>
  <c r="N19"/>
  <c r="O19"/>
  <c r="P19"/>
  <c r="F395" i="19"/>
  <c r="H373"/>
  <c r="F373"/>
  <c r="H197"/>
  <c r="F197"/>
  <c r="B188"/>
  <c r="L186"/>
  <c r="G363" i="1"/>
  <c r="F363"/>
  <c r="E363"/>
  <c r="C354"/>
  <c r="Q351"/>
  <c r="Q363" s="1"/>
  <c r="G340"/>
  <c r="F340"/>
  <c r="E340"/>
  <c r="C331"/>
  <c r="Q340"/>
  <c r="G294"/>
  <c r="F294"/>
  <c r="E294"/>
  <c r="C285"/>
  <c r="Q282"/>
  <c r="Q294" s="1"/>
  <c r="G271"/>
  <c r="F271"/>
  <c r="C262"/>
  <c r="Q259"/>
  <c r="Q271" s="1"/>
  <c r="G225"/>
  <c r="F225"/>
  <c r="E225"/>
  <c r="Q213"/>
  <c r="G133"/>
  <c r="F133"/>
  <c r="C124"/>
  <c r="Q121"/>
  <c r="Q133" s="1"/>
  <c r="G110"/>
  <c r="F110"/>
  <c r="E110"/>
  <c r="Q100"/>
  <c r="Q110" s="1"/>
  <c r="G89"/>
  <c r="F89"/>
  <c r="Q79"/>
  <c r="Q78"/>
  <c r="Q77"/>
  <c r="G66"/>
  <c r="F66"/>
  <c r="E66"/>
  <c r="Q54"/>
  <c r="H87" i="19"/>
  <c r="F87"/>
  <c r="B78"/>
  <c r="C78" s="1"/>
  <c r="H514"/>
  <c r="F514"/>
  <c r="B505"/>
  <c r="D505" s="1"/>
  <c r="H131"/>
  <c r="F131"/>
  <c r="B122"/>
  <c r="H307"/>
  <c r="F307"/>
  <c r="B298"/>
  <c r="H175"/>
  <c r="F175"/>
  <c r="B166"/>
  <c r="B167" s="1"/>
  <c r="D167" s="1"/>
  <c r="H494"/>
  <c r="F494"/>
  <c r="H285"/>
  <c r="F285"/>
  <c r="B276"/>
  <c r="H109"/>
  <c r="F109"/>
  <c r="B100"/>
  <c r="D100" s="1"/>
  <c r="H42"/>
  <c r="F42"/>
  <c r="B33"/>
  <c r="H20"/>
  <c r="F20"/>
  <c r="H351"/>
  <c r="F351"/>
  <c r="E342"/>
  <c r="B342"/>
  <c r="H241"/>
  <c r="F241"/>
  <c r="B232"/>
  <c r="H329"/>
  <c r="F329"/>
  <c r="C320"/>
  <c r="H153"/>
  <c r="F153"/>
  <c r="B144"/>
  <c r="F476"/>
  <c r="B467"/>
  <c r="H455"/>
  <c r="F455"/>
  <c r="B446"/>
  <c r="F438"/>
  <c r="B428"/>
  <c r="H263"/>
  <c r="F263"/>
  <c r="B254"/>
  <c r="C254" s="1"/>
  <c r="H219"/>
  <c r="F219"/>
  <c r="E210"/>
  <c r="E211" s="1"/>
  <c r="E212" s="1"/>
  <c r="E213" s="1"/>
  <c r="E214" s="1"/>
  <c r="E215" s="1"/>
  <c r="E216" s="1"/>
  <c r="E217" s="1"/>
  <c r="E218" s="1"/>
  <c r="B210"/>
  <c r="F417"/>
  <c r="B408"/>
  <c r="F65"/>
  <c r="H65"/>
  <c r="B56"/>
  <c r="F727" i="18"/>
  <c r="M727" s="1"/>
  <c r="T727" s="1"/>
  <c r="G545"/>
  <c r="G305"/>
  <c r="G567"/>
  <c r="G632"/>
  <c r="G737"/>
  <c r="G349"/>
  <c r="G261"/>
  <c r="G610"/>
  <c r="G459"/>
  <c r="G437"/>
  <c r="G416"/>
  <c r="G393"/>
  <c r="G327"/>
  <c r="G217"/>
  <c r="G239"/>
  <c r="G152"/>
  <c r="G85"/>
  <c r="G63"/>
  <c r="G694"/>
  <c r="G19"/>
  <c r="G371"/>
  <c r="G524"/>
  <c r="D524"/>
  <c r="G129"/>
  <c r="G107"/>
  <c r="G195"/>
  <c r="E195"/>
  <c r="G504"/>
  <c r="E504"/>
  <c r="G283"/>
  <c r="G672"/>
  <c r="G41"/>
  <c r="E41"/>
  <c r="D41"/>
  <c r="G43" i="1"/>
  <c r="F43"/>
  <c r="G452"/>
  <c r="F452"/>
  <c r="E452"/>
  <c r="C443"/>
  <c r="G430"/>
  <c r="F430"/>
  <c r="E430"/>
  <c r="G156"/>
  <c r="G317"/>
  <c r="F317"/>
  <c r="G248"/>
  <c r="F248"/>
  <c r="G202"/>
  <c r="F202"/>
  <c r="G19"/>
  <c r="F19"/>
  <c r="G179"/>
  <c r="F179"/>
  <c r="E179"/>
  <c r="E580" i="13"/>
  <c r="F580"/>
  <c r="B580"/>
  <c r="F467"/>
  <c r="E467"/>
  <c r="F20"/>
  <c r="E20"/>
  <c r="F65"/>
  <c r="E65"/>
  <c r="G63"/>
  <c r="I63" s="1"/>
  <c r="S63" s="1"/>
  <c r="G62"/>
  <c r="I62" s="1"/>
  <c r="S62" s="1"/>
  <c r="G61"/>
  <c r="I61" s="1"/>
  <c r="S61" s="1"/>
  <c r="G60"/>
  <c r="I60" s="1"/>
  <c r="S60" s="1"/>
  <c r="G59"/>
  <c r="I59" s="1"/>
  <c r="S59" s="1"/>
  <c r="G58"/>
  <c r="I58" s="1"/>
  <c r="S58" s="1"/>
  <c r="F220"/>
  <c r="E220"/>
  <c r="G218"/>
  <c r="I218" s="1"/>
  <c r="S218" s="1"/>
  <c r="G217"/>
  <c r="I217" s="1"/>
  <c r="S217" s="1"/>
  <c r="G216"/>
  <c r="I216" s="1"/>
  <c r="S216" s="1"/>
  <c r="G215"/>
  <c r="I215" s="1"/>
  <c r="S215" s="1"/>
  <c r="G214"/>
  <c r="I214" s="1"/>
  <c r="S214" s="1"/>
  <c r="G213"/>
  <c r="I213" s="1"/>
  <c r="S213" s="1"/>
  <c r="F557"/>
  <c r="E557"/>
  <c r="F511"/>
  <c r="E511"/>
  <c r="F311"/>
  <c r="E311"/>
  <c r="F490"/>
  <c r="E490"/>
  <c r="F806"/>
  <c r="E806"/>
  <c r="B795"/>
  <c r="F784"/>
  <c r="E784"/>
  <c r="B774"/>
  <c r="F738"/>
  <c r="E738"/>
  <c r="G731"/>
  <c r="I731" s="1"/>
  <c r="S731" s="1"/>
  <c r="G730"/>
  <c r="I730" s="1"/>
  <c r="S730" s="1"/>
  <c r="F334"/>
  <c r="E334"/>
  <c r="F714"/>
  <c r="E714"/>
  <c r="F132"/>
  <c r="E132"/>
  <c r="G130"/>
  <c r="I130" s="1"/>
  <c r="S130" s="1"/>
  <c r="G129"/>
  <c r="I129" s="1"/>
  <c r="S129" s="1"/>
  <c r="G128"/>
  <c r="I128" s="1"/>
  <c r="S128" s="1"/>
  <c r="G127"/>
  <c r="I127" s="1"/>
  <c r="S127" s="1"/>
  <c r="G125"/>
  <c r="I125" s="1"/>
  <c r="S125" s="1"/>
  <c r="G124"/>
  <c r="I124" s="1"/>
  <c r="S124" s="1"/>
  <c r="F242"/>
  <c r="E242"/>
  <c r="G240"/>
  <c r="I240" s="1"/>
  <c r="S240" s="1"/>
  <c r="G239"/>
  <c r="I239" s="1"/>
  <c r="S239" s="1"/>
  <c r="G238"/>
  <c r="I238" s="1"/>
  <c r="S238" s="1"/>
  <c r="G237"/>
  <c r="I237" s="1"/>
  <c r="S237" s="1"/>
  <c r="G236"/>
  <c r="I236" s="1"/>
  <c r="S236" s="1"/>
  <c r="G235"/>
  <c r="I235" s="1"/>
  <c r="S235" s="1"/>
  <c r="F176"/>
  <c r="E176"/>
  <c r="G174"/>
  <c r="I174" s="1"/>
  <c r="S174" s="1"/>
  <c r="G173"/>
  <c r="I173" s="1"/>
  <c r="S173" s="1"/>
  <c r="G172"/>
  <c r="I172" s="1"/>
  <c r="S172" s="1"/>
  <c r="G171"/>
  <c r="I171" s="1"/>
  <c r="S171" s="1"/>
  <c r="G170"/>
  <c r="I170" s="1"/>
  <c r="S170" s="1"/>
  <c r="G169"/>
  <c r="I169" s="1"/>
  <c r="S169" s="1"/>
  <c r="F691"/>
  <c r="E691"/>
  <c r="G684"/>
  <c r="I684" s="1"/>
  <c r="S684" s="1"/>
  <c r="F288"/>
  <c r="E288"/>
  <c r="F43"/>
  <c r="E43"/>
  <c r="G40"/>
  <c r="I40" s="1"/>
  <c r="S40" s="1"/>
  <c r="G39"/>
  <c r="I39" s="1"/>
  <c r="S39" s="1"/>
  <c r="G38"/>
  <c r="I38" s="1"/>
  <c r="S38" s="1"/>
  <c r="G36"/>
  <c r="I36" s="1"/>
  <c r="S36" s="1"/>
  <c r="G35"/>
  <c r="I35" s="1"/>
  <c r="S35" s="1"/>
  <c r="F445"/>
  <c r="E445"/>
  <c r="F109"/>
  <c r="E109"/>
  <c r="G106"/>
  <c r="I106" s="1"/>
  <c r="S106" s="1"/>
  <c r="G105"/>
  <c r="I105" s="1"/>
  <c r="S105" s="1"/>
  <c r="G104"/>
  <c r="I104" s="1"/>
  <c r="S104" s="1"/>
  <c r="G102"/>
  <c r="I102" s="1"/>
  <c r="S102" s="1"/>
  <c r="G101"/>
  <c r="I101" s="1"/>
  <c r="S101" s="1"/>
  <c r="F670"/>
  <c r="E670"/>
  <c r="F648"/>
  <c r="E648"/>
  <c r="G646"/>
  <c r="I646" s="1"/>
  <c r="S646" s="1"/>
  <c r="G645"/>
  <c r="I645" s="1"/>
  <c r="S645" s="1"/>
  <c r="G644"/>
  <c r="I644" s="1"/>
  <c r="S644" s="1"/>
  <c r="G643"/>
  <c r="I643" s="1"/>
  <c r="S643" s="1"/>
  <c r="G642"/>
  <c r="I642" s="1"/>
  <c r="S642" s="1"/>
  <c r="G641"/>
  <c r="I641" s="1"/>
  <c r="S641" s="1"/>
  <c r="B639"/>
  <c r="F198"/>
  <c r="E198"/>
  <c r="F265"/>
  <c r="E265"/>
  <c r="G263"/>
  <c r="I263" s="1"/>
  <c r="S263" s="1"/>
  <c r="G262"/>
  <c r="I262" s="1"/>
  <c r="S262" s="1"/>
  <c r="G261"/>
  <c r="I261" s="1"/>
  <c r="S261" s="1"/>
  <c r="G260"/>
  <c r="I260" s="1"/>
  <c r="S260" s="1"/>
  <c r="G258"/>
  <c r="I258" s="1"/>
  <c r="S258" s="1"/>
  <c r="G257"/>
  <c r="I257" s="1"/>
  <c r="S257" s="1"/>
  <c r="F357"/>
  <c r="E357"/>
  <c r="F626"/>
  <c r="E626"/>
  <c r="G624"/>
  <c r="G623"/>
  <c r="G622"/>
  <c r="G621"/>
  <c r="G620"/>
  <c r="F603"/>
  <c r="E603"/>
  <c r="G601"/>
  <c r="I601" s="1"/>
  <c r="S601" s="1"/>
  <c r="G600"/>
  <c r="I600" s="1"/>
  <c r="S600" s="1"/>
  <c r="G599"/>
  <c r="I599" s="1"/>
  <c r="S599" s="1"/>
  <c r="G598"/>
  <c r="I598" s="1"/>
  <c r="S598" s="1"/>
  <c r="G597"/>
  <c r="I597" s="1"/>
  <c r="S597" s="1"/>
  <c r="I595"/>
  <c r="S595" s="1"/>
  <c r="E154"/>
  <c r="F154"/>
  <c r="G147"/>
  <c r="I147" s="1"/>
  <c r="S147" s="1"/>
  <c r="G148"/>
  <c r="I148" s="1"/>
  <c r="S148" s="1"/>
  <c r="G149"/>
  <c r="I149" s="1"/>
  <c r="S149" s="1"/>
  <c r="G150"/>
  <c r="I150" s="1"/>
  <c r="S150" s="1"/>
  <c r="G151"/>
  <c r="I151" s="1"/>
  <c r="S151" s="1"/>
  <c r="G152"/>
  <c r="I152" s="1"/>
  <c r="S152" s="1"/>
  <c r="T481" i="18" l="1"/>
  <c r="U473"/>
  <c r="H218" i="1"/>
  <c r="R218" s="1"/>
  <c r="H481" i="18"/>
  <c r="D774" i="13"/>
  <c r="C774"/>
  <c r="C639"/>
  <c r="D639"/>
  <c r="D795"/>
  <c r="C795"/>
  <c r="H603" i="18"/>
  <c r="J603" s="1"/>
  <c r="U603" s="1"/>
  <c r="H727"/>
  <c r="J727" s="1"/>
  <c r="U642"/>
  <c r="U650" s="1"/>
  <c r="J650"/>
  <c r="H208"/>
  <c r="J208" s="1"/>
  <c r="U208" s="1"/>
  <c r="H624"/>
  <c r="J624" s="1"/>
  <c r="U624" s="1"/>
  <c r="H623"/>
  <c r="J623" s="1"/>
  <c r="U623" s="1"/>
  <c r="C729"/>
  <c r="K729" s="1"/>
  <c r="U577"/>
  <c r="U590" s="1"/>
  <c r="U173"/>
  <c r="J481"/>
  <c r="U469"/>
  <c r="U481" s="1"/>
  <c r="G86" i="13"/>
  <c r="I79"/>
  <c r="H173" i="18"/>
  <c r="G167" i="13"/>
  <c r="I167" s="1"/>
  <c r="S167" s="1"/>
  <c r="Q225" i="1"/>
  <c r="Q89"/>
  <c r="H306"/>
  <c r="R306" s="1"/>
  <c r="H377"/>
  <c r="R377" s="1"/>
  <c r="H310"/>
  <c r="R310" s="1"/>
  <c r="H400"/>
  <c r="R400" s="1"/>
  <c r="H375"/>
  <c r="H379"/>
  <c r="R379" s="1"/>
  <c r="H442"/>
  <c r="R442" s="1"/>
  <c r="H448"/>
  <c r="R448" s="1"/>
  <c r="H446"/>
  <c r="R446" s="1"/>
  <c r="H450"/>
  <c r="R450" s="1"/>
  <c r="H352"/>
  <c r="R352" s="1"/>
  <c r="H241"/>
  <c r="R241" s="1"/>
  <c r="H356"/>
  <c r="R356" s="1"/>
  <c r="H398"/>
  <c r="R398" s="1"/>
  <c r="H402"/>
  <c r="R402" s="1"/>
  <c r="R243"/>
  <c r="H308"/>
  <c r="R308" s="1"/>
  <c r="R312"/>
  <c r="H353"/>
  <c r="R353" s="1"/>
  <c r="H357"/>
  <c r="R357" s="1"/>
  <c r="H334"/>
  <c r="R334" s="1"/>
  <c r="H333"/>
  <c r="R333" s="1"/>
  <c r="R316"/>
  <c r="R383"/>
  <c r="R375"/>
  <c r="H102"/>
  <c r="R102" s="1"/>
  <c r="H104"/>
  <c r="R104" s="1"/>
  <c r="H284"/>
  <c r="R284" s="1"/>
  <c r="H288"/>
  <c r="R288" s="1"/>
  <c r="H283"/>
  <c r="R283" s="1"/>
  <c r="H287"/>
  <c r="R287" s="1"/>
  <c r="H101"/>
  <c r="R101" s="1"/>
  <c r="H103"/>
  <c r="R103" s="1"/>
  <c r="H105"/>
  <c r="R105" s="1"/>
  <c r="H242"/>
  <c r="R242" s="1"/>
  <c r="H261"/>
  <c r="R261" s="1"/>
  <c r="H265"/>
  <c r="R265" s="1"/>
  <c r="H260"/>
  <c r="R260" s="1"/>
  <c r="H264"/>
  <c r="R264" s="1"/>
  <c r="H123"/>
  <c r="R123" s="1"/>
  <c r="H127"/>
  <c r="R127" s="1"/>
  <c r="H122"/>
  <c r="R122" s="1"/>
  <c r="H126"/>
  <c r="R126" s="1"/>
  <c r="D124"/>
  <c r="H124" s="1"/>
  <c r="R124" s="1"/>
  <c r="R404"/>
  <c r="H262"/>
  <c r="R262" s="1"/>
  <c r="H285"/>
  <c r="R285" s="1"/>
  <c r="H331"/>
  <c r="R331" s="1"/>
  <c r="D354"/>
  <c r="H354" s="1"/>
  <c r="R354" s="1"/>
  <c r="D443"/>
  <c r="H443" s="1"/>
  <c r="R443" s="1"/>
  <c r="H78"/>
  <c r="R78" s="1"/>
  <c r="H80"/>
  <c r="R80" s="1"/>
  <c r="H82"/>
  <c r="R82" s="1"/>
  <c r="H79"/>
  <c r="R79" s="1"/>
  <c r="H81"/>
  <c r="R81" s="1"/>
  <c r="H83"/>
  <c r="R83" s="1"/>
  <c r="I488" i="19"/>
  <c r="L488"/>
  <c r="G385"/>
  <c r="L385" s="1"/>
  <c r="G389"/>
  <c r="L389" s="1"/>
  <c r="G393"/>
  <c r="L393" s="1"/>
  <c r="J384"/>
  <c r="G384"/>
  <c r="L384" s="1"/>
  <c r="G386"/>
  <c r="L386" s="1"/>
  <c r="J388"/>
  <c r="G388"/>
  <c r="L388" s="1"/>
  <c r="G390"/>
  <c r="L390" s="1"/>
  <c r="J392"/>
  <c r="G392"/>
  <c r="L392" s="1"/>
  <c r="G394"/>
  <c r="L394" s="1"/>
  <c r="G387"/>
  <c r="L387" s="1"/>
  <c r="J391"/>
  <c r="G391"/>
  <c r="L391" s="1"/>
  <c r="I59"/>
  <c r="J362"/>
  <c r="G362"/>
  <c r="L362" s="1"/>
  <c r="J364"/>
  <c r="G364"/>
  <c r="L364" s="1"/>
  <c r="G366"/>
  <c r="L366" s="1"/>
  <c r="G368"/>
  <c r="L368" s="1"/>
  <c r="G370"/>
  <c r="L370" s="1"/>
  <c r="J372"/>
  <c r="G372"/>
  <c r="L372" s="1"/>
  <c r="I444"/>
  <c r="I37"/>
  <c r="G363"/>
  <c r="L363" s="1"/>
  <c r="G365"/>
  <c r="L365" s="1"/>
  <c r="G367"/>
  <c r="L367" s="1"/>
  <c r="G369"/>
  <c r="L369" s="1"/>
  <c r="G371"/>
  <c r="L371" s="1"/>
  <c r="G125"/>
  <c r="L125" s="1"/>
  <c r="S125" s="1"/>
  <c r="I324"/>
  <c r="G147"/>
  <c r="L147" s="1"/>
  <c r="S147" s="1"/>
  <c r="L326"/>
  <c r="S326" s="1"/>
  <c r="I63"/>
  <c r="J78"/>
  <c r="I36"/>
  <c r="I412"/>
  <c r="L194"/>
  <c r="S194" s="1"/>
  <c r="G469"/>
  <c r="J218"/>
  <c r="S218" s="1"/>
  <c r="J36"/>
  <c r="S36" s="1"/>
  <c r="G77"/>
  <c r="G253"/>
  <c r="L253" s="1"/>
  <c r="G492"/>
  <c r="J394"/>
  <c r="J130"/>
  <c r="S130" s="1"/>
  <c r="C167"/>
  <c r="G167" s="1"/>
  <c r="L167" s="1"/>
  <c r="G32"/>
  <c r="G97"/>
  <c r="L128"/>
  <c r="S128" s="1"/>
  <c r="G148"/>
  <c r="L148" s="1"/>
  <c r="S148" s="1"/>
  <c r="G215"/>
  <c r="L215" s="1"/>
  <c r="S215" s="1"/>
  <c r="G261"/>
  <c r="G346"/>
  <c r="G410"/>
  <c r="G482"/>
  <c r="G511"/>
  <c r="J37"/>
  <c r="S37" s="1"/>
  <c r="J99"/>
  <c r="J427"/>
  <c r="G53"/>
  <c r="G121"/>
  <c r="G129"/>
  <c r="L129" s="1"/>
  <c r="S129" s="1"/>
  <c r="G152"/>
  <c r="L152" s="1"/>
  <c r="S152" s="1"/>
  <c r="L216"/>
  <c r="S216" s="1"/>
  <c r="G262"/>
  <c r="G411"/>
  <c r="G484"/>
  <c r="J15"/>
  <c r="S15" s="1"/>
  <c r="J58"/>
  <c r="S58" s="1"/>
  <c r="J192"/>
  <c r="S192" s="1"/>
  <c r="J306"/>
  <c r="S306" s="1"/>
  <c r="J475"/>
  <c r="I58"/>
  <c r="G55"/>
  <c r="G124"/>
  <c r="L124" s="1"/>
  <c r="S124" s="1"/>
  <c r="G143"/>
  <c r="G190"/>
  <c r="L190" s="1"/>
  <c r="S190" s="1"/>
  <c r="G234"/>
  <c r="L234" s="1"/>
  <c r="S234" s="1"/>
  <c r="G300"/>
  <c r="G491"/>
  <c r="S17"/>
  <c r="J59"/>
  <c r="S59" s="1"/>
  <c r="J217"/>
  <c r="S217" s="1"/>
  <c r="J368"/>
  <c r="J504"/>
  <c r="B429"/>
  <c r="C428"/>
  <c r="J428" s="1"/>
  <c r="B277"/>
  <c r="D276"/>
  <c r="C276"/>
  <c r="G276" s="1"/>
  <c r="L276" s="1"/>
  <c r="D298"/>
  <c r="C298"/>
  <c r="J298" s="1"/>
  <c r="J195"/>
  <c r="G195"/>
  <c r="L195" s="1"/>
  <c r="J235"/>
  <c r="G235"/>
  <c r="L235" s="1"/>
  <c r="J345"/>
  <c r="J361"/>
  <c r="G361"/>
  <c r="L361" s="1"/>
  <c r="J365"/>
  <c r="J369"/>
  <c r="J383"/>
  <c r="G383"/>
  <c r="J387"/>
  <c r="J389"/>
  <c r="G466"/>
  <c r="J466"/>
  <c r="J425"/>
  <c r="G425"/>
  <c r="G207"/>
  <c r="G254"/>
  <c r="L254" s="1"/>
  <c r="J254"/>
  <c r="C408"/>
  <c r="J408" s="1"/>
  <c r="D144"/>
  <c r="C144"/>
  <c r="J144" s="1"/>
  <c r="C122"/>
  <c r="J122" s="1"/>
  <c r="G10"/>
  <c r="L10" s="1"/>
  <c r="J10"/>
  <c r="J12"/>
  <c r="G12"/>
  <c r="L12" s="1"/>
  <c r="G14"/>
  <c r="L14" s="1"/>
  <c r="J14"/>
  <c r="J16"/>
  <c r="G16"/>
  <c r="L16" s="1"/>
  <c r="G18"/>
  <c r="L18" s="1"/>
  <c r="J18"/>
  <c r="J145"/>
  <c r="G145"/>
  <c r="L145" s="1"/>
  <c r="J149"/>
  <c r="G149"/>
  <c r="L149" s="1"/>
  <c r="J163"/>
  <c r="G163"/>
  <c r="J34"/>
  <c r="G34"/>
  <c r="L34" s="1"/>
  <c r="J38"/>
  <c r="G38"/>
  <c r="L38" s="1"/>
  <c r="G30"/>
  <c r="G75"/>
  <c r="G151"/>
  <c r="L151" s="1"/>
  <c r="S151" s="1"/>
  <c r="G468"/>
  <c r="L468" s="1"/>
  <c r="S468" s="1"/>
  <c r="J191"/>
  <c r="S191" s="1"/>
  <c r="J341"/>
  <c r="C56"/>
  <c r="J56" s="1"/>
  <c r="J237"/>
  <c r="G237"/>
  <c r="L237" s="1"/>
  <c r="J273"/>
  <c r="G273"/>
  <c r="J343"/>
  <c r="G343"/>
  <c r="L343" s="1"/>
  <c r="J349"/>
  <c r="G349"/>
  <c r="J363"/>
  <c r="J371"/>
  <c r="J464"/>
  <c r="G464"/>
  <c r="J510"/>
  <c r="G510"/>
  <c r="J409"/>
  <c r="G409"/>
  <c r="G189"/>
  <c r="L189" s="1"/>
  <c r="S189" s="1"/>
  <c r="G299"/>
  <c r="L299" s="1"/>
  <c r="S299" s="1"/>
  <c r="J367"/>
  <c r="G103"/>
  <c r="L103" s="1"/>
  <c r="J103"/>
  <c r="G107"/>
  <c r="L107" s="1"/>
  <c r="J107"/>
  <c r="L64"/>
  <c r="I64"/>
  <c r="J255"/>
  <c r="G255"/>
  <c r="J259"/>
  <c r="G259"/>
  <c r="L259" s="1"/>
  <c r="J405"/>
  <c r="G405"/>
  <c r="J443"/>
  <c r="G443"/>
  <c r="J305"/>
  <c r="S305" s="1"/>
  <c r="B447"/>
  <c r="B448" s="1"/>
  <c r="C446"/>
  <c r="G446" s="1"/>
  <c r="L446" s="1"/>
  <c r="D342"/>
  <c r="C342"/>
  <c r="J342" s="1"/>
  <c r="G209"/>
  <c r="J209"/>
  <c r="J233"/>
  <c r="G233"/>
  <c r="L233" s="1"/>
  <c r="J239"/>
  <c r="G239"/>
  <c r="L239" s="1"/>
  <c r="G275"/>
  <c r="L275" s="1"/>
  <c r="J275"/>
  <c r="J301"/>
  <c r="G301"/>
  <c r="J303"/>
  <c r="G303"/>
  <c r="L303" s="1"/>
  <c r="J319"/>
  <c r="G319"/>
  <c r="J347"/>
  <c r="G347"/>
  <c r="J385"/>
  <c r="J506"/>
  <c r="G506"/>
  <c r="L506" s="1"/>
  <c r="J508"/>
  <c r="G508"/>
  <c r="J512"/>
  <c r="G512"/>
  <c r="J413"/>
  <c r="G413"/>
  <c r="J101"/>
  <c r="G101"/>
  <c r="L101" s="1"/>
  <c r="G105"/>
  <c r="L105" s="1"/>
  <c r="J105"/>
  <c r="J141"/>
  <c r="G141"/>
  <c r="J185"/>
  <c r="G185"/>
  <c r="I185" s="1"/>
  <c r="J187"/>
  <c r="G187"/>
  <c r="L187" s="1"/>
  <c r="J211"/>
  <c r="G211"/>
  <c r="L211" s="1"/>
  <c r="J213"/>
  <c r="G213"/>
  <c r="L213" s="1"/>
  <c r="J229"/>
  <c r="G229"/>
  <c r="J231"/>
  <c r="G231"/>
  <c r="L231" s="1"/>
  <c r="J295"/>
  <c r="G295"/>
  <c r="G297"/>
  <c r="L297" s="1"/>
  <c r="J297"/>
  <c r="J321"/>
  <c r="G321"/>
  <c r="L321" s="1"/>
  <c r="G323"/>
  <c r="J323"/>
  <c r="J325"/>
  <c r="G325"/>
  <c r="J327"/>
  <c r="G327"/>
  <c r="L327" s="1"/>
  <c r="J339"/>
  <c r="G339"/>
  <c r="J470"/>
  <c r="G470"/>
  <c r="J472"/>
  <c r="G472"/>
  <c r="J502"/>
  <c r="G502"/>
  <c r="J57"/>
  <c r="G57"/>
  <c r="L57" s="1"/>
  <c r="J61"/>
  <c r="G61"/>
  <c r="J123"/>
  <c r="G123"/>
  <c r="L123" s="1"/>
  <c r="J127"/>
  <c r="G127"/>
  <c r="L127" s="1"/>
  <c r="J251"/>
  <c r="G251"/>
  <c r="J486"/>
  <c r="G486"/>
  <c r="L486" s="1"/>
  <c r="J490"/>
  <c r="G490"/>
  <c r="G8"/>
  <c r="G119"/>
  <c r="G193"/>
  <c r="L193" s="1"/>
  <c r="S193" s="1"/>
  <c r="G317"/>
  <c r="J165"/>
  <c r="J393"/>
  <c r="J474"/>
  <c r="L41"/>
  <c r="L260"/>
  <c r="B168"/>
  <c r="B169" s="1"/>
  <c r="G19"/>
  <c r="L19" s="1"/>
  <c r="J19"/>
  <c r="C100"/>
  <c r="J100" s="1"/>
  <c r="G102"/>
  <c r="L102" s="1"/>
  <c r="J102"/>
  <c r="G108"/>
  <c r="L108" s="1"/>
  <c r="J108"/>
  <c r="C166"/>
  <c r="C188"/>
  <c r="J188" s="1"/>
  <c r="C210"/>
  <c r="G210" s="1"/>
  <c r="L210" s="1"/>
  <c r="L214"/>
  <c r="C232"/>
  <c r="J232" s="1"/>
  <c r="J240"/>
  <c r="G240"/>
  <c r="L240" s="1"/>
  <c r="J302"/>
  <c r="G302"/>
  <c r="J328"/>
  <c r="G328"/>
  <c r="J344"/>
  <c r="G344"/>
  <c r="J366"/>
  <c r="J370"/>
  <c r="S370" s="1"/>
  <c r="J390"/>
  <c r="C467"/>
  <c r="G467" s="1"/>
  <c r="L467" s="1"/>
  <c r="J471"/>
  <c r="G471"/>
  <c r="C505"/>
  <c r="J505" s="1"/>
  <c r="J509"/>
  <c r="G509"/>
  <c r="L509" s="1"/>
  <c r="G40"/>
  <c r="J40"/>
  <c r="G445"/>
  <c r="J445"/>
  <c r="G11"/>
  <c r="L11" s="1"/>
  <c r="S11" s="1"/>
  <c r="G78"/>
  <c r="L78" s="1"/>
  <c r="G100"/>
  <c r="L100" s="1"/>
  <c r="G126"/>
  <c r="L126" s="1"/>
  <c r="S126" s="1"/>
  <c r="L238"/>
  <c r="S238" s="1"/>
  <c r="G257"/>
  <c r="G322"/>
  <c r="G414"/>
  <c r="L414" s="1"/>
  <c r="S414" s="1"/>
  <c r="G487"/>
  <c r="J41"/>
  <c r="J63"/>
  <c r="S63" s="1"/>
  <c r="J104"/>
  <c r="S104" s="1"/>
  <c r="J488"/>
  <c r="G13"/>
  <c r="L13" s="1"/>
  <c r="S13" s="1"/>
  <c r="G35"/>
  <c r="J35"/>
  <c r="J256"/>
  <c r="G256"/>
  <c r="J320"/>
  <c r="G320"/>
  <c r="L320" s="1"/>
  <c r="D166"/>
  <c r="D188"/>
  <c r="D210"/>
  <c r="D232"/>
  <c r="D320"/>
  <c r="D467"/>
  <c r="C33"/>
  <c r="G33" s="1"/>
  <c r="L33" s="1"/>
  <c r="J416"/>
  <c r="G416"/>
  <c r="J485"/>
  <c r="G485"/>
  <c r="L485" s="1"/>
  <c r="G493"/>
  <c r="J493"/>
  <c r="G146"/>
  <c r="L146" s="1"/>
  <c r="S146" s="1"/>
  <c r="L150"/>
  <c r="S150" s="1"/>
  <c r="G196"/>
  <c r="L196" s="1"/>
  <c r="S196" s="1"/>
  <c r="G212"/>
  <c r="L212" s="1"/>
  <c r="S212" s="1"/>
  <c r="G258"/>
  <c r="L304"/>
  <c r="S304" s="1"/>
  <c r="G350"/>
  <c r="G407"/>
  <c r="G415"/>
  <c r="G473"/>
  <c r="G507"/>
  <c r="J64"/>
  <c r="S106"/>
  <c r="J236"/>
  <c r="S236" s="1"/>
  <c r="J324"/>
  <c r="S324" s="1"/>
  <c r="J386"/>
  <c r="J412"/>
  <c r="S412" s="1"/>
  <c r="J489"/>
  <c r="S489" s="1"/>
  <c r="T489" s="1"/>
  <c r="J513"/>
  <c r="S513" s="1"/>
  <c r="I38"/>
  <c r="R245" i="1"/>
  <c r="H200"/>
  <c r="R200" s="1"/>
  <c r="H196"/>
  <c r="R196" s="1"/>
  <c r="H429"/>
  <c r="R429" s="1"/>
  <c r="H425"/>
  <c r="R425" s="1"/>
  <c r="R244"/>
  <c r="H315"/>
  <c r="R315" s="1"/>
  <c r="H311"/>
  <c r="R311" s="1"/>
  <c r="H307"/>
  <c r="R307" s="1"/>
  <c r="H407"/>
  <c r="R407" s="1"/>
  <c r="H403"/>
  <c r="R403" s="1"/>
  <c r="H399"/>
  <c r="R399" s="1"/>
  <c r="H382"/>
  <c r="R382" s="1"/>
  <c r="H378"/>
  <c r="R378" s="1"/>
  <c r="Q66"/>
  <c r="R314"/>
  <c r="R406"/>
  <c r="R385"/>
  <c r="R381"/>
  <c r="H18"/>
  <c r="R18" s="1"/>
  <c r="H14"/>
  <c r="R14" s="1"/>
  <c r="H39"/>
  <c r="R39" s="1"/>
  <c r="H63"/>
  <c r="R63" s="1"/>
  <c r="H59"/>
  <c r="R59" s="1"/>
  <c r="H154"/>
  <c r="R154" s="1"/>
  <c r="H150"/>
  <c r="R150" s="1"/>
  <c r="H178"/>
  <c r="R178" s="1"/>
  <c r="H174"/>
  <c r="R174" s="1"/>
  <c r="H198"/>
  <c r="R198" s="1"/>
  <c r="H427"/>
  <c r="R427" s="1"/>
  <c r="H423"/>
  <c r="R423" s="1"/>
  <c r="R246"/>
  <c r="H313"/>
  <c r="R313" s="1"/>
  <c r="H309"/>
  <c r="R309" s="1"/>
  <c r="H405"/>
  <c r="R405" s="1"/>
  <c r="H401"/>
  <c r="R401" s="1"/>
  <c r="H397"/>
  <c r="R397" s="1"/>
  <c r="H384"/>
  <c r="R384" s="1"/>
  <c r="H380"/>
  <c r="R380" s="1"/>
  <c r="H376"/>
  <c r="R376" s="1"/>
  <c r="D737" i="18"/>
  <c r="D694"/>
  <c r="D85"/>
  <c r="D327"/>
  <c r="D416"/>
  <c r="D349"/>
  <c r="D63"/>
  <c r="D152"/>
  <c r="D217"/>
  <c r="D261"/>
  <c r="I306" i="19"/>
  <c r="I305"/>
  <c r="I513"/>
  <c r="I106"/>
  <c r="I15"/>
  <c r="I104"/>
  <c r="I191"/>
  <c r="I130"/>
  <c r="I475"/>
  <c r="I17"/>
  <c r="I474"/>
  <c r="H195" i="1"/>
  <c r="R195" s="1"/>
  <c r="H199"/>
  <c r="R199" s="1"/>
  <c r="H428"/>
  <c r="R428" s="1"/>
  <c r="H424"/>
  <c r="R424" s="1"/>
  <c r="H426"/>
  <c r="R426" s="1"/>
  <c r="R247"/>
  <c r="H155"/>
  <c r="R155" s="1"/>
  <c r="H175"/>
  <c r="R175" s="1"/>
  <c r="H177"/>
  <c r="R177" s="1"/>
  <c r="H173"/>
  <c r="R173" s="1"/>
  <c r="H201"/>
  <c r="R201" s="1"/>
  <c r="H197"/>
  <c r="R197" s="1"/>
  <c r="H151"/>
  <c r="R151" s="1"/>
  <c r="H176"/>
  <c r="R176" s="1"/>
  <c r="H172"/>
  <c r="R172" s="1"/>
  <c r="H214"/>
  <c r="R214" s="1"/>
  <c r="H17"/>
  <c r="R17" s="1"/>
  <c r="H13"/>
  <c r="R13" s="1"/>
  <c r="H42"/>
  <c r="R42" s="1"/>
  <c r="H38"/>
  <c r="R38" s="1"/>
  <c r="H62"/>
  <c r="R62" s="1"/>
  <c r="H153"/>
  <c r="R153" s="1"/>
  <c r="H149"/>
  <c r="R149" s="1"/>
  <c r="H152"/>
  <c r="R152" s="1"/>
  <c r="H15"/>
  <c r="R15" s="1"/>
  <c r="H40"/>
  <c r="R40" s="1"/>
  <c r="H36"/>
  <c r="R36" s="1"/>
  <c r="H64"/>
  <c r="R64" s="1"/>
  <c r="H60"/>
  <c r="R60" s="1"/>
  <c r="H213"/>
  <c r="R213" s="1"/>
  <c r="H351"/>
  <c r="R351" s="1"/>
  <c r="H16"/>
  <c r="R16" s="1"/>
  <c r="H12"/>
  <c r="R12" s="1"/>
  <c r="H41"/>
  <c r="R41" s="1"/>
  <c r="H37"/>
  <c r="R37" s="1"/>
  <c r="H65"/>
  <c r="R65" s="1"/>
  <c r="H61"/>
  <c r="R61" s="1"/>
  <c r="H54"/>
  <c r="R54" s="1"/>
  <c r="H100"/>
  <c r="R100" s="1"/>
  <c r="H121"/>
  <c r="R121" s="1"/>
  <c r="H77"/>
  <c r="R77" s="1"/>
  <c r="I186" i="19"/>
  <c r="D494"/>
  <c r="B395"/>
  <c r="E395"/>
  <c r="D395"/>
  <c r="B373"/>
  <c r="E373"/>
  <c r="B197"/>
  <c r="E197"/>
  <c r="S186"/>
  <c r="B79"/>
  <c r="B65"/>
  <c r="E65"/>
  <c r="D65"/>
  <c r="H215" i="1"/>
  <c r="R215" s="1"/>
  <c r="H330"/>
  <c r="R330" s="1"/>
  <c r="H56"/>
  <c r="R56" s="1"/>
  <c r="H328"/>
  <c r="R328" s="1"/>
  <c r="C89"/>
  <c r="H329"/>
  <c r="R329" s="1"/>
  <c r="H282"/>
  <c r="H259"/>
  <c r="E271"/>
  <c r="H216"/>
  <c r="R216" s="1"/>
  <c r="B225"/>
  <c r="D225"/>
  <c r="E133"/>
  <c r="D110"/>
  <c r="D89"/>
  <c r="E89"/>
  <c r="H57"/>
  <c r="R57" s="1"/>
  <c r="B66"/>
  <c r="D66"/>
  <c r="H55"/>
  <c r="R55" s="1"/>
  <c r="D283" i="18"/>
  <c r="D195"/>
  <c r="B107"/>
  <c r="B41"/>
  <c r="E107"/>
  <c r="B430" i="1"/>
  <c r="E19"/>
  <c r="E248"/>
  <c r="B154" i="13"/>
  <c r="G255"/>
  <c r="I255" s="1"/>
  <c r="G728"/>
  <c r="I728" s="1"/>
  <c r="S728" s="1"/>
  <c r="G211"/>
  <c r="I211" s="1"/>
  <c r="S211" s="1"/>
  <c r="E87" i="19"/>
  <c r="D87"/>
  <c r="B514"/>
  <c r="E514"/>
  <c r="D131"/>
  <c r="B131"/>
  <c r="E131"/>
  <c r="B307"/>
  <c r="E307"/>
  <c r="E175"/>
  <c r="E494"/>
  <c r="B494"/>
  <c r="E285"/>
  <c r="B109"/>
  <c r="E109"/>
  <c r="D42"/>
  <c r="B42"/>
  <c r="E42"/>
  <c r="B20"/>
  <c r="E20"/>
  <c r="B351"/>
  <c r="E343"/>
  <c r="E241"/>
  <c r="B329"/>
  <c r="E329"/>
  <c r="B153"/>
  <c r="E153"/>
  <c r="B476"/>
  <c r="E476"/>
  <c r="D455"/>
  <c r="E455"/>
  <c r="D438"/>
  <c r="E438"/>
  <c r="D263"/>
  <c r="B263"/>
  <c r="E263"/>
  <c r="B219"/>
  <c r="E219"/>
  <c r="D417"/>
  <c r="B417"/>
  <c r="E417"/>
  <c r="D545" i="18"/>
  <c r="B545"/>
  <c r="E545"/>
  <c r="B305"/>
  <c r="E305"/>
  <c r="B567"/>
  <c r="E567"/>
  <c r="D632"/>
  <c r="B632"/>
  <c r="E632"/>
  <c r="B737"/>
  <c r="E737"/>
  <c r="B349"/>
  <c r="E349"/>
  <c r="B261"/>
  <c r="E261"/>
  <c r="B610"/>
  <c r="E610"/>
  <c r="B459"/>
  <c r="E459"/>
  <c r="B437"/>
  <c r="E437"/>
  <c r="B416"/>
  <c r="E416"/>
  <c r="B393"/>
  <c r="E393"/>
  <c r="B327"/>
  <c r="E327"/>
  <c r="B217"/>
  <c r="D239"/>
  <c r="B239"/>
  <c r="E239"/>
  <c r="E152"/>
  <c r="B152"/>
  <c r="B85"/>
  <c r="E85"/>
  <c r="B63"/>
  <c r="E63"/>
  <c r="B694"/>
  <c r="E694"/>
  <c r="E19"/>
  <c r="D371"/>
  <c r="B371"/>
  <c r="E371"/>
  <c r="B524"/>
  <c r="E524"/>
  <c r="B129"/>
  <c r="E129"/>
  <c r="D107"/>
  <c r="B195"/>
  <c r="B504"/>
  <c r="B283"/>
  <c r="E283"/>
  <c r="D672"/>
  <c r="F660"/>
  <c r="B672"/>
  <c r="E672"/>
  <c r="E43" i="1"/>
  <c r="E156"/>
  <c r="E317"/>
  <c r="E202"/>
  <c r="B19"/>
  <c r="B179"/>
  <c r="G56" i="13"/>
  <c r="I56" s="1"/>
  <c r="S56" s="1"/>
  <c r="B557"/>
  <c r="B511"/>
  <c r="B775"/>
  <c r="B738"/>
  <c r="B334"/>
  <c r="G233"/>
  <c r="I233" s="1"/>
  <c r="S233" s="1"/>
  <c r="B43"/>
  <c r="B445"/>
  <c r="G99"/>
  <c r="I99" s="1"/>
  <c r="S99" s="1"/>
  <c r="B640"/>
  <c r="E821"/>
  <c r="F821"/>
  <c r="J821"/>
  <c r="K821"/>
  <c r="L821"/>
  <c r="M821"/>
  <c r="N821"/>
  <c r="O821"/>
  <c r="P821"/>
  <c r="Q821"/>
  <c r="R819"/>
  <c r="R818"/>
  <c r="R817"/>
  <c r="G817"/>
  <c r="I817" s="1"/>
  <c r="R816"/>
  <c r="R815"/>
  <c r="G232"/>
  <c r="I232" s="1"/>
  <c r="S232" s="1"/>
  <c r="G98"/>
  <c r="I98" s="1"/>
  <c r="S98" s="1"/>
  <c r="R824"/>
  <c r="D824"/>
  <c r="D835" s="1"/>
  <c r="R570"/>
  <c r="H238" i="1"/>
  <c r="R238" s="1"/>
  <c r="K684" i="18"/>
  <c r="L165" i="19"/>
  <c r="L504"/>
  <c r="H407"/>
  <c r="H660" i="18" l="1"/>
  <c r="M660"/>
  <c r="G774" i="13"/>
  <c r="I774" s="1"/>
  <c r="S774" s="1"/>
  <c r="U727" i="18"/>
  <c r="G795" i="13"/>
  <c r="I795" s="1"/>
  <c r="S795" s="1"/>
  <c r="D775"/>
  <c r="C775"/>
  <c r="D640"/>
  <c r="C640"/>
  <c r="C730" i="18"/>
  <c r="F730" s="1"/>
  <c r="M730" s="1"/>
  <c r="D610"/>
  <c r="H604"/>
  <c r="J604" s="1"/>
  <c r="U604" s="1"/>
  <c r="H209"/>
  <c r="J209" s="1"/>
  <c r="U209" s="1"/>
  <c r="S255" i="13"/>
  <c r="S79"/>
  <c r="S86" s="1"/>
  <c r="I86"/>
  <c r="G145"/>
  <c r="I145" s="1"/>
  <c r="S145" s="1"/>
  <c r="G210"/>
  <c r="I210" s="1"/>
  <c r="S210" s="1"/>
  <c r="S817"/>
  <c r="G55"/>
  <c r="I55" s="1"/>
  <c r="S55" s="1"/>
  <c r="R89" i="1"/>
  <c r="S371" i="19"/>
  <c r="I509"/>
  <c r="I105"/>
  <c r="S509"/>
  <c r="I370"/>
  <c r="T370" s="1"/>
  <c r="S475"/>
  <c r="T475" s="1"/>
  <c r="S488"/>
  <c r="T488" s="1"/>
  <c r="S474"/>
  <c r="T474" s="1"/>
  <c r="R110" i="1"/>
  <c r="C444"/>
  <c r="D444"/>
  <c r="B271"/>
  <c r="C263"/>
  <c r="D271"/>
  <c r="B294"/>
  <c r="C286"/>
  <c r="D294"/>
  <c r="B363"/>
  <c r="C355"/>
  <c r="D355"/>
  <c r="D363" s="1"/>
  <c r="B133"/>
  <c r="D125"/>
  <c r="D133" s="1"/>
  <c r="C125"/>
  <c r="C332"/>
  <c r="C340" s="1"/>
  <c r="D340"/>
  <c r="I487" i="19"/>
  <c r="L487"/>
  <c r="S487" s="1"/>
  <c r="I507"/>
  <c r="L507"/>
  <c r="S507" s="1"/>
  <c r="I493"/>
  <c r="L493"/>
  <c r="S486"/>
  <c r="J514"/>
  <c r="S506"/>
  <c r="I491"/>
  <c r="L491"/>
  <c r="S491" s="1"/>
  <c r="I511"/>
  <c r="L511"/>
  <c r="S511" s="1"/>
  <c r="S493"/>
  <c r="I512"/>
  <c r="L512"/>
  <c r="S512" s="1"/>
  <c r="I490"/>
  <c r="L490"/>
  <c r="S490" s="1"/>
  <c r="I508"/>
  <c r="L508"/>
  <c r="S508" s="1"/>
  <c r="I492"/>
  <c r="L492"/>
  <c r="S492" s="1"/>
  <c r="T58"/>
  <c r="S485"/>
  <c r="I510"/>
  <c r="L510"/>
  <c r="S510" s="1"/>
  <c r="I473"/>
  <c r="L473"/>
  <c r="S473" s="1"/>
  <c r="I472"/>
  <c r="L472"/>
  <c r="S472" s="1"/>
  <c r="S384"/>
  <c r="I469"/>
  <c r="L469"/>
  <c r="S469" s="1"/>
  <c r="I471"/>
  <c r="L471"/>
  <c r="S471" s="1"/>
  <c r="I470"/>
  <c r="L470"/>
  <c r="T59"/>
  <c r="T130"/>
  <c r="I393"/>
  <c r="T37"/>
  <c r="S393"/>
  <c r="I392"/>
  <c r="S369"/>
  <c r="S387"/>
  <c r="I391"/>
  <c r="S386"/>
  <c r="I146"/>
  <c r="T146" s="1"/>
  <c r="S391"/>
  <c r="S363"/>
  <c r="I16"/>
  <c r="I327"/>
  <c r="I409"/>
  <c r="L409"/>
  <c r="S409" s="1"/>
  <c r="S16"/>
  <c r="S368"/>
  <c r="I411"/>
  <c r="L411"/>
  <c r="S411" s="1"/>
  <c r="I410"/>
  <c r="L410"/>
  <c r="S410" s="1"/>
  <c r="S392"/>
  <c r="S388"/>
  <c r="I416"/>
  <c r="L416"/>
  <c r="S416" s="1"/>
  <c r="S127"/>
  <c r="S327"/>
  <c r="S372"/>
  <c r="S362"/>
  <c r="I127"/>
  <c r="T127" s="1"/>
  <c r="I147"/>
  <c r="T147" s="1"/>
  <c r="I414"/>
  <c r="T414" s="1"/>
  <c r="I415"/>
  <c r="L415"/>
  <c r="S415" s="1"/>
  <c r="S390"/>
  <c r="I413"/>
  <c r="L413"/>
  <c r="S413" s="1"/>
  <c r="I372"/>
  <c r="I390"/>
  <c r="I386"/>
  <c r="I385"/>
  <c r="S78"/>
  <c r="S240"/>
  <c r="S367"/>
  <c r="G395"/>
  <c r="T63"/>
  <c r="I389"/>
  <c r="I129"/>
  <c r="T129" s="1"/>
  <c r="T513"/>
  <c r="J395"/>
  <c r="S394"/>
  <c r="T36"/>
  <c r="S364"/>
  <c r="I387"/>
  <c r="I388"/>
  <c r="S366"/>
  <c r="S254"/>
  <c r="S389"/>
  <c r="I366"/>
  <c r="I394"/>
  <c r="I384"/>
  <c r="L373"/>
  <c r="S214"/>
  <c r="S213"/>
  <c r="S303"/>
  <c r="S233"/>
  <c r="S365"/>
  <c r="I362"/>
  <c r="I107"/>
  <c r="I303"/>
  <c r="I371"/>
  <c r="T371" s="1"/>
  <c r="I367"/>
  <c r="I363"/>
  <c r="I368"/>
  <c r="I364"/>
  <c r="I125"/>
  <c r="T125" s="1"/>
  <c r="J373"/>
  <c r="I369"/>
  <c r="I365"/>
  <c r="E344"/>
  <c r="E345" s="1"/>
  <c r="E346" s="1"/>
  <c r="E347" s="1"/>
  <c r="E348" s="1"/>
  <c r="E349" s="1"/>
  <c r="E350" s="1"/>
  <c r="I350" s="1"/>
  <c r="I149"/>
  <c r="L344"/>
  <c r="S344" s="1"/>
  <c r="J351"/>
  <c r="S235"/>
  <c r="L346"/>
  <c r="S346" s="1"/>
  <c r="T412"/>
  <c r="I326"/>
  <c r="T326" s="1"/>
  <c r="J329"/>
  <c r="I322"/>
  <c r="L322"/>
  <c r="S322" s="1"/>
  <c r="I108"/>
  <c r="I325"/>
  <c r="L325"/>
  <c r="S325" s="1"/>
  <c r="T324"/>
  <c r="J167"/>
  <c r="S167" s="1"/>
  <c r="S321"/>
  <c r="S343"/>
  <c r="G298"/>
  <c r="L298" s="1"/>
  <c r="S298" s="1"/>
  <c r="I323"/>
  <c r="L323"/>
  <c r="S323" s="1"/>
  <c r="S345"/>
  <c r="T17"/>
  <c r="I148"/>
  <c r="T148" s="1"/>
  <c r="I150"/>
  <c r="T150" s="1"/>
  <c r="I190"/>
  <c r="T190" s="1"/>
  <c r="S320"/>
  <c r="L185"/>
  <c r="S185" s="1"/>
  <c r="T15"/>
  <c r="I304"/>
  <c r="T304" s="1"/>
  <c r="J467"/>
  <c r="S467" s="1"/>
  <c r="L350"/>
  <c r="S350" s="1"/>
  <c r="L348"/>
  <c r="S348" s="1"/>
  <c r="I328"/>
  <c r="L328"/>
  <c r="S328" s="1"/>
  <c r="L347"/>
  <c r="S347" s="1"/>
  <c r="L349"/>
  <c r="S349" s="1"/>
  <c r="I257"/>
  <c r="L257"/>
  <c r="S257" s="1"/>
  <c r="I256"/>
  <c r="L256"/>
  <c r="S256" s="1"/>
  <c r="I302"/>
  <c r="L302"/>
  <c r="S302" s="1"/>
  <c r="S19"/>
  <c r="S260"/>
  <c r="J263"/>
  <c r="I301"/>
  <c r="L301"/>
  <c r="S301" s="1"/>
  <c r="S259"/>
  <c r="S195"/>
  <c r="I261"/>
  <c r="L261"/>
  <c r="S261" s="1"/>
  <c r="I128"/>
  <c r="T128" s="1"/>
  <c r="I151"/>
  <c r="T106"/>
  <c r="T306"/>
  <c r="I259"/>
  <c r="I258"/>
  <c r="L258"/>
  <c r="S258" s="1"/>
  <c r="I260"/>
  <c r="J307"/>
  <c r="S211"/>
  <c r="S239"/>
  <c r="I255"/>
  <c r="L255"/>
  <c r="S255" s="1"/>
  <c r="S237"/>
  <c r="S34"/>
  <c r="S149"/>
  <c r="S14"/>
  <c r="I300"/>
  <c r="L300"/>
  <c r="S300" s="1"/>
  <c r="I13"/>
  <c r="T13" s="1"/>
  <c r="G56"/>
  <c r="L56" s="1"/>
  <c r="S56" s="1"/>
  <c r="G122"/>
  <c r="L122" s="1"/>
  <c r="S122" s="1"/>
  <c r="J276"/>
  <c r="S276" s="1"/>
  <c r="I262"/>
  <c r="L262"/>
  <c r="S262" s="1"/>
  <c r="T305"/>
  <c r="S123"/>
  <c r="S57"/>
  <c r="S187"/>
  <c r="T151"/>
  <c r="I18"/>
  <c r="I102"/>
  <c r="I124"/>
  <c r="T124" s="1"/>
  <c r="S41"/>
  <c r="T41" s="1"/>
  <c r="S145"/>
  <c r="G428"/>
  <c r="I152"/>
  <c r="T152" s="1"/>
  <c r="I123"/>
  <c r="I187"/>
  <c r="I126"/>
  <c r="T126" s="1"/>
  <c r="S102"/>
  <c r="S385"/>
  <c r="J446"/>
  <c r="S446" s="1"/>
  <c r="G144"/>
  <c r="L144" s="1"/>
  <c r="S144" s="1"/>
  <c r="J33"/>
  <c r="S33" s="1"/>
  <c r="C79"/>
  <c r="J79" s="1"/>
  <c r="T191"/>
  <c r="T104"/>
  <c r="G188"/>
  <c r="L188" s="1"/>
  <c r="L35"/>
  <c r="S35" s="1"/>
  <c r="I35"/>
  <c r="J166"/>
  <c r="G166"/>
  <c r="L166" s="1"/>
  <c r="D168"/>
  <c r="C168"/>
  <c r="J168" s="1"/>
  <c r="L62"/>
  <c r="S62" s="1"/>
  <c r="I62"/>
  <c r="I61"/>
  <c r="L61"/>
  <c r="S61" s="1"/>
  <c r="J153"/>
  <c r="S101"/>
  <c r="G342"/>
  <c r="L342" s="1"/>
  <c r="S342" s="1"/>
  <c r="C447"/>
  <c r="S107"/>
  <c r="J210"/>
  <c r="S210" s="1"/>
  <c r="G408"/>
  <c r="C448"/>
  <c r="J448" s="1"/>
  <c r="D169"/>
  <c r="C169"/>
  <c r="J169" s="1"/>
  <c r="L40"/>
  <c r="S40" s="1"/>
  <c r="I40"/>
  <c r="I103"/>
  <c r="S64"/>
  <c r="T64" s="1"/>
  <c r="S108"/>
  <c r="S100"/>
  <c r="G232"/>
  <c r="L232" s="1"/>
  <c r="S232" s="1"/>
  <c r="S105"/>
  <c r="S38"/>
  <c r="T38" s="1"/>
  <c r="S12"/>
  <c r="S361"/>
  <c r="I14"/>
  <c r="I19"/>
  <c r="L60"/>
  <c r="S60" s="1"/>
  <c r="I60"/>
  <c r="L39"/>
  <c r="S39" s="1"/>
  <c r="I39"/>
  <c r="G505"/>
  <c r="S103"/>
  <c r="S18"/>
  <c r="B278"/>
  <c r="D277"/>
  <c r="C277"/>
  <c r="J277" s="1"/>
  <c r="B430"/>
  <c r="C429"/>
  <c r="J429" s="1"/>
  <c r="B821" i="13"/>
  <c r="E217" i="18"/>
  <c r="L341" i="19"/>
  <c r="S341" s="1"/>
  <c r="G34" i="13"/>
  <c r="I34" s="1"/>
  <c r="S34" s="1"/>
  <c r="G729"/>
  <c r="I729" s="1"/>
  <c r="I234" i="19"/>
  <c r="T234" s="1"/>
  <c r="I212"/>
  <c r="T212" s="1"/>
  <c r="J197"/>
  <c r="L143"/>
  <c r="S143" s="1"/>
  <c r="I145"/>
  <c r="I192"/>
  <c r="T192" s="1"/>
  <c r="I361"/>
  <c r="B170"/>
  <c r="C170" s="1"/>
  <c r="B80"/>
  <c r="I34"/>
  <c r="L32"/>
  <c r="T362"/>
  <c r="L466"/>
  <c r="S466" s="1"/>
  <c r="H33" i="1"/>
  <c r="R33" s="1"/>
  <c r="L407" i="19"/>
  <c r="S407" s="1"/>
  <c r="I57"/>
  <c r="T186"/>
  <c r="C395"/>
  <c r="C197"/>
  <c r="C373"/>
  <c r="I468"/>
  <c r="T468" s="1"/>
  <c r="I506"/>
  <c r="T506" s="1"/>
  <c r="L383"/>
  <c r="I383"/>
  <c r="G373"/>
  <c r="D373"/>
  <c r="I299"/>
  <c r="T299" s="1"/>
  <c r="I233"/>
  <c r="I211"/>
  <c r="I12"/>
  <c r="B241"/>
  <c r="I321"/>
  <c r="I101"/>
  <c r="L427"/>
  <c r="I446"/>
  <c r="I78"/>
  <c r="I33"/>
  <c r="I11"/>
  <c r="T11" s="1"/>
  <c r="B89" i="1"/>
  <c r="H89"/>
  <c r="B340"/>
  <c r="R282"/>
  <c r="R259"/>
  <c r="H217"/>
  <c r="C110"/>
  <c r="B110"/>
  <c r="H58"/>
  <c r="B19" i="18"/>
  <c r="H34" i="1"/>
  <c r="R34" s="1"/>
  <c r="H147"/>
  <c r="R147" s="1"/>
  <c r="H10"/>
  <c r="R10" s="1"/>
  <c r="H11"/>
  <c r="R11" s="1"/>
  <c r="H422"/>
  <c r="R422" s="1"/>
  <c r="H192"/>
  <c r="R192" s="1"/>
  <c r="H421"/>
  <c r="R421" s="1"/>
  <c r="G32" i="13"/>
  <c r="I32" s="1"/>
  <c r="S32" s="1"/>
  <c r="G819"/>
  <c r="I819" s="1"/>
  <c r="S819" s="1"/>
  <c r="G815"/>
  <c r="I815" s="1"/>
  <c r="S815" s="1"/>
  <c r="I167" i="19"/>
  <c r="I486"/>
  <c r="I100"/>
  <c r="I343"/>
  <c r="I320"/>
  <c r="I467"/>
  <c r="I254"/>
  <c r="I210"/>
  <c r="F729" i="18"/>
  <c r="M729" s="1"/>
  <c r="T729" s="1"/>
  <c r="F686"/>
  <c r="M686" s="1"/>
  <c r="F685"/>
  <c r="F672"/>
  <c r="C672"/>
  <c r="H35" i="1"/>
  <c r="R35" s="1"/>
  <c r="B43"/>
  <c r="B452"/>
  <c r="B156"/>
  <c r="B317"/>
  <c r="H240"/>
  <c r="R240" s="1"/>
  <c r="H239"/>
  <c r="R239" s="1"/>
  <c r="B248"/>
  <c r="B202"/>
  <c r="H171"/>
  <c r="R171" s="1"/>
  <c r="H170"/>
  <c r="R170" s="1"/>
  <c r="B467" i="13"/>
  <c r="G11"/>
  <c r="I11" s="1"/>
  <c r="S11" s="1"/>
  <c r="B20"/>
  <c r="B65"/>
  <c r="B220"/>
  <c r="B311"/>
  <c r="B490"/>
  <c r="B806"/>
  <c r="B784"/>
  <c r="B714"/>
  <c r="G122"/>
  <c r="I122" s="1"/>
  <c r="S122" s="1"/>
  <c r="B132"/>
  <c r="B242"/>
  <c r="D242"/>
  <c r="B176"/>
  <c r="G682"/>
  <c r="I682" s="1"/>
  <c r="S682" s="1"/>
  <c r="B691"/>
  <c r="B288"/>
  <c r="G33"/>
  <c r="I33" s="1"/>
  <c r="S33" s="1"/>
  <c r="B109"/>
  <c r="D109"/>
  <c r="B670"/>
  <c r="G639"/>
  <c r="I639" s="1"/>
  <c r="S639" s="1"/>
  <c r="B648"/>
  <c r="B198"/>
  <c r="B265"/>
  <c r="B357"/>
  <c r="D357"/>
  <c r="B626"/>
  <c r="I593"/>
  <c r="S593" s="1"/>
  <c r="B603"/>
  <c r="I592"/>
  <c r="S592" s="1"/>
  <c r="G816"/>
  <c r="G818"/>
  <c r="I818" s="1"/>
  <c r="S818" s="1"/>
  <c r="G166"/>
  <c r="I166" s="1"/>
  <c r="S166" s="1"/>
  <c r="G570"/>
  <c r="I570" s="1"/>
  <c r="S570" s="1"/>
  <c r="I407" i="19"/>
  <c r="I504"/>
  <c r="F684" i="18"/>
  <c r="M684" s="1"/>
  <c r="H9" i="1"/>
  <c r="R9" s="1"/>
  <c r="H420"/>
  <c r="R420" s="1"/>
  <c r="G727" i="13"/>
  <c r="I727" s="1"/>
  <c r="S727" s="1"/>
  <c r="G254"/>
  <c r="I254" s="1"/>
  <c r="S254" s="1"/>
  <c r="G121"/>
  <c r="I121" s="1"/>
  <c r="S121" s="1"/>
  <c r="G502"/>
  <c r="I502" s="1"/>
  <c r="S502" s="1"/>
  <c r="G144"/>
  <c r="I144" s="1"/>
  <c r="S144" s="1"/>
  <c r="G638"/>
  <c r="I638" s="1"/>
  <c r="S638" s="1"/>
  <c r="G681"/>
  <c r="I681" s="1"/>
  <c r="S681" s="1"/>
  <c r="L121" i="19"/>
  <c r="S121" s="1"/>
  <c r="L319"/>
  <c r="S319" s="1"/>
  <c r="I143"/>
  <c r="I231"/>
  <c r="I10"/>
  <c r="L77"/>
  <c r="H169" i="1"/>
  <c r="R169" s="1"/>
  <c r="H146"/>
  <c r="R146" s="1"/>
  <c r="I466" i="19"/>
  <c r="I253"/>
  <c r="G10" i="13"/>
  <c r="I10" s="1"/>
  <c r="S10" s="1"/>
  <c r="L55" i="19"/>
  <c r="L209"/>
  <c r="S209" s="1"/>
  <c r="I427"/>
  <c r="L99"/>
  <c r="I275"/>
  <c r="I297"/>
  <c r="G824" i="13"/>
  <c r="F728" i="18"/>
  <c r="M728" s="1"/>
  <c r="T728" s="1"/>
  <c r="S297" i="19"/>
  <c r="S165"/>
  <c r="I165"/>
  <c r="L484"/>
  <c r="S484" s="1"/>
  <c r="S275"/>
  <c r="S504"/>
  <c r="S10"/>
  <c r="S231"/>
  <c r="S253"/>
  <c r="M685" i="18" l="1"/>
  <c r="T685" s="1"/>
  <c r="T105" i="19"/>
  <c r="G775" i="13"/>
  <c r="I775" s="1"/>
  <c r="S775" s="1"/>
  <c r="H730" i="18"/>
  <c r="J730" s="1"/>
  <c r="S729" i="13"/>
  <c r="I824"/>
  <c r="H686" i="18"/>
  <c r="J686" s="1"/>
  <c r="T686"/>
  <c r="K730"/>
  <c r="T730" s="1"/>
  <c r="H672"/>
  <c r="G146" i="13"/>
  <c r="I146" s="1"/>
  <c r="S146" s="1"/>
  <c r="G683"/>
  <c r="I683" s="1"/>
  <c r="S683" s="1"/>
  <c r="G256"/>
  <c r="I256" s="1"/>
  <c r="G57"/>
  <c r="I57" s="1"/>
  <c r="H225" i="1"/>
  <c r="R217"/>
  <c r="R225" s="1"/>
  <c r="T509" i="19"/>
  <c r="T490"/>
  <c r="T78"/>
  <c r="T16"/>
  <c r="I342"/>
  <c r="T388"/>
  <c r="T486"/>
  <c r="T493"/>
  <c r="S470"/>
  <c r="T470" s="1"/>
  <c r="T508"/>
  <c r="T510"/>
  <c r="H444" i="1"/>
  <c r="R444" s="1"/>
  <c r="C363"/>
  <c r="H355"/>
  <c r="R355" s="1"/>
  <c r="R363" s="1"/>
  <c r="C294"/>
  <c r="H286"/>
  <c r="R286" s="1"/>
  <c r="R294" s="1"/>
  <c r="C271"/>
  <c r="H263"/>
  <c r="R263" s="1"/>
  <c r="R271" s="1"/>
  <c r="C133"/>
  <c r="H125"/>
  <c r="R125" s="1"/>
  <c r="R133" s="1"/>
  <c r="T471" i="19"/>
  <c r="T512"/>
  <c r="T472"/>
  <c r="T491"/>
  <c r="T507"/>
  <c r="I505"/>
  <c r="L505"/>
  <c r="S505" s="1"/>
  <c r="T384"/>
  <c r="T392"/>
  <c r="T492"/>
  <c r="T511"/>
  <c r="T487"/>
  <c r="T385"/>
  <c r="J476"/>
  <c r="T473"/>
  <c r="T393"/>
  <c r="T469"/>
  <c r="T390"/>
  <c r="T372"/>
  <c r="T391"/>
  <c r="T187"/>
  <c r="T363"/>
  <c r="T366"/>
  <c r="T321"/>
  <c r="I56"/>
  <c r="T56" s="1"/>
  <c r="T387"/>
  <c r="T327"/>
  <c r="T386"/>
  <c r="I428"/>
  <c r="L428"/>
  <c r="S428" s="1"/>
  <c r="I166"/>
  <c r="T369"/>
  <c r="T167"/>
  <c r="I298"/>
  <c r="T298" s="1"/>
  <c r="S373"/>
  <c r="T107"/>
  <c r="T323"/>
  <c r="T325"/>
  <c r="T368"/>
  <c r="T303"/>
  <c r="T413"/>
  <c r="T415"/>
  <c r="T416"/>
  <c r="T411"/>
  <c r="T409"/>
  <c r="T467"/>
  <c r="T123"/>
  <c r="T34"/>
  <c r="I408"/>
  <c r="L408"/>
  <c r="S408" s="1"/>
  <c r="T256"/>
  <c r="T365"/>
  <c r="T367"/>
  <c r="T410"/>
  <c r="I232"/>
  <c r="T232" s="1"/>
  <c r="T262"/>
  <c r="T389"/>
  <c r="T254"/>
  <c r="T343"/>
  <c r="I122"/>
  <c r="T122" s="1"/>
  <c r="T233"/>
  <c r="I395"/>
  <c r="T108"/>
  <c r="T258"/>
  <c r="S383"/>
  <c r="S395" s="1"/>
  <c r="L395"/>
  <c r="L197"/>
  <c r="T259"/>
  <c r="T394"/>
  <c r="T260"/>
  <c r="T364"/>
  <c r="I188"/>
  <c r="T149"/>
  <c r="T350"/>
  <c r="T446"/>
  <c r="T14"/>
  <c r="T328"/>
  <c r="T320"/>
  <c r="T12"/>
  <c r="T301"/>
  <c r="T342"/>
  <c r="T57"/>
  <c r="T361"/>
  <c r="G168"/>
  <c r="L168" s="1"/>
  <c r="S168" s="1"/>
  <c r="I347"/>
  <c r="T347" s="1"/>
  <c r="T345"/>
  <c r="T322"/>
  <c r="E351"/>
  <c r="T33"/>
  <c r="T102"/>
  <c r="T302"/>
  <c r="I349"/>
  <c r="T349" s="1"/>
  <c r="I348"/>
  <c r="T348" s="1"/>
  <c r="I346"/>
  <c r="T346" s="1"/>
  <c r="I344"/>
  <c r="T344" s="1"/>
  <c r="S188"/>
  <c r="T188" s="1"/>
  <c r="T261"/>
  <c r="T100"/>
  <c r="T101"/>
  <c r="T211"/>
  <c r="T255"/>
  <c r="I144"/>
  <c r="T144" s="1"/>
  <c r="T145"/>
  <c r="T18"/>
  <c r="T19"/>
  <c r="T300"/>
  <c r="T257"/>
  <c r="T210"/>
  <c r="G277"/>
  <c r="T40"/>
  <c r="G169"/>
  <c r="G448"/>
  <c r="S166"/>
  <c r="T166" s="1"/>
  <c r="G79"/>
  <c r="L79" s="1"/>
  <c r="S79" s="1"/>
  <c r="T60"/>
  <c r="C430"/>
  <c r="G430" s="1"/>
  <c r="T103"/>
  <c r="T62"/>
  <c r="T35"/>
  <c r="C80"/>
  <c r="G80" s="1"/>
  <c r="D278"/>
  <c r="C278"/>
  <c r="J278" s="1"/>
  <c r="B279"/>
  <c r="T39"/>
  <c r="G447"/>
  <c r="C449"/>
  <c r="J449" s="1"/>
  <c r="G170"/>
  <c r="L170" s="1"/>
  <c r="T61"/>
  <c r="G429"/>
  <c r="J447"/>
  <c r="I341"/>
  <c r="T341" s="1"/>
  <c r="S427"/>
  <c r="T427" s="1"/>
  <c r="T297"/>
  <c r="T275"/>
  <c r="T253"/>
  <c r="I373"/>
  <c r="I235"/>
  <c r="T235" s="1"/>
  <c r="T231"/>
  <c r="S99"/>
  <c r="S77"/>
  <c r="I213"/>
  <c r="T213" s="1"/>
  <c r="T466"/>
  <c r="T185"/>
  <c r="S55"/>
  <c r="T165"/>
  <c r="B171"/>
  <c r="C171" s="1"/>
  <c r="I193"/>
  <c r="T193" s="1"/>
  <c r="T407"/>
  <c r="B81"/>
  <c r="S32"/>
  <c r="I32"/>
  <c r="T504"/>
  <c r="T10"/>
  <c r="L445"/>
  <c r="S445" s="1"/>
  <c r="I445"/>
  <c r="C450"/>
  <c r="H193" i="1"/>
  <c r="R193" s="1"/>
  <c r="H66"/>
  <c r="R58"/>
  <c r="R66" s="1"/>
  <c r="H194"/>
  <c r="R194" s="1"/>
  <c r="H110"/>
  <c r="I484" i="19"/>
  <c r="T484" s="1"/>
  <c r="G197"/>
  <c r="T143"/>
  <c r="I77"/>
  <c r="C225" i="1"/>
  <c r="H332"/>
  <c r="C66"/>
  <c r="H148"/>
  <c r="R148" s="1"/>
  <c r="G640" i="13"/>
  <c r="I640" s="1"/>
  <c r="S640" s="1"/>
  <c r="G123"/>
  <c r="I123" s="1"/>
  <c r="G168"/>
  <c r="I168" s="1"/>
  <c r="G234"/>
  <c r="I234" s="1"/>
  <c r="I594"/>
  <c r="G100"/>
  <c r="I100" s="1"/>
  <c r="G212"/>
  <c r="I212" s="1"/>
  <c r="I485" i="19"/>
  <c r="T485" s="1"/>
  <c r="I276"/>
  <c r="T276" s="1"/>
  <c r="H729" i="18"/>
  <c r="J729" s="1"/>
  <c r="U729" s="1"/>
  <c r="H685"/>
  <c r="J685" s="1"/>
  <c r="I816" i="13"/>
  <c r="S816" s="1"/>
  <c r="I319" i="19"/>
  <c r="T319" s="1"/>
  <c r="I99"/>
  <c r="H684" i="18"/>
  <c r="J684" s="1"/>
  <c r="T684"/>
  <c r="I55" i="19"/>
  <c r="I209"/>
  <c r="T209" s="1"/>
  <c r="I121"/>
  <c r="T121" s="1"/>
  <c r="H728" i="18"/>
  <c r="J728" s="1"/>
  <c r="U685" l="1"/>
  <c r="U686"/>
  <c r="U730"/>
  <c r="S212" i="13"/>
  <c r="S57"/>
  <c r="S123"/>
  <c r="S234"/>
  <c r="S168"/>
  <c r="S100"/>
  <c r="S594"/>
  <c r="S824"/>
  <c r="S256"/>
  <c r="H294" i="1"/>
  <c r="H363"/>
  <c r="H340"/>
  <c r="R332"/>
  <c r="R340" s="1"/>
  <c r="H271"/>
  <c r="H133"/>
  <c r="I79" i="19"/>
  <c r="T79" s="1"/>
  <c r="T505"/>
  <c r="I448"/>
  <c r="L448"/>
  <c r="S448" s="1"/>
  <c r="I447"/>
  <c r="L447"/>
  <c r="S447" s="1"/>
  <c r="T428"/>
  <c r="I429"/>
  <c r="L429"/>
  <c r="S429" s="1"/>
  <c r="I430"/>
  <c r="L430"/>
  <c r="T408"/>
  <c r="T373"/>
  <c r="S197"/>
  <c r="T383"/>
  <c r="T395" s="1"/>
  <c r="I168"/>
  <c r="T168" s="1"/>
  <c r="J80"/>
  <c r="G449"/>
  <c r="J170"/>
  <c r="S170" s="1"/>
  <c r="J430"/>
  <c r="I277"/>
  <c r="L277"/>
  <c r="S277" s="1"/>
  <c r="I170"/>
  <c r="I169"/>
  <c r="L169"/>
  <c r="S169" s="1"/>
  <c r="L80"/>
  <c r="I80"/>
  <c r="C81"/>
  <c r="J81" s="1"/>
  <c r="C432"/>
  <c r="C433"/>
  <c r="G278"/>
  <c r="J450"/>
  <c r="J171"/>
  <c r="D279"/>
  <c r="C279"/>
  <c r="G279" s="1"/>
  <c r="L279" s="1"/>
  <c r="B280"/>
  <c r="C280" s="1"/>
  <c r="T55"/>
  <c r="U728" i="18"/>
  <c r="T77" i="19"/>
  <c r="I236"/>
  <c r="T236" s="1"/>
  <c r="T99"/>
  <c r="I214"/>
  <c r="T214" s="1"/>
  <c r="I194"/>
  <c r="T194" s="1"/>
  <c r="T32"/>
  <c r="B172"/>
  <c r="C172" s="1"/>
  <c r="B82"/>
  <c r="C82" s="1"/>
  <c r="C451"/>
  <c r="T445"/>
  <c r="I189"/>
  <c r="U684" i="18"/>
  <c r="T447" i="19" l="1"/>
  <c r="I449"/>
  <c r="L449"/>
  <c r="S449" s="1"/>
  <c r="T448"/>
  <c r="S430"/>
  <c r="T430" s="1"/>
  <c r="T429"/>
  <c r="T170"/>
  <c r="S80"/>
  <c r="T80" s="1"/>
  <c r="G450"/>
  <c r="I278"/>
  <c r="L278"/>
  <c r="S278" s="1"/>
  <c r="G81"/>
  <c r="L81" s="1"/>
  <c r="S81" s="1"/>
  <c r="T277"/>
  <c r="T169"/>
  <c r="J279"/>
  <c r="J451"/>
  <c r="G432"/>
  <c r="I279"/>
  <c r="G171"/>
  <c r="L171" s="1"/>
  <c r="S171" s="1"/>
  <c r="G433"/>
  <c r="C434"/>
  <c r="J432"/>
  <c r="J82"/>
  <c r="L172"/>
  <c r="J280"/>
  <c r="B281"/>
  <c r="C281" s="1"/>
  <c r="I237"/>
  <c r="T237" s="1"/>
  <c r="I215"/>
  <c r="T215" s="1"/>
  <c r="C173"/>
  <c r="T189"/>
  <c r="I195"/>
  <c r="T195" s="1"/>
  <c r="B83"/>
  <c r="C83" s="1"/>
  <c r="C452"/>
  <c r="T449" l="1"/>
  <c r="I450"/>
  <c r="L450"/>
  <c r="S450" s="1"/>
  <c r="I433"/>
  <c r="L433"/>
  <c r="I432"/>
  <c r="L432"/>
  <c r="S432" s="1"/>
  <c r="J433"/>
  <c r="T278"/>
  <c r="S279"/>
  <c r="T279" s="1"/>
  <c r="I81"/>
  <c r="T81" s="1"/>
  <c r="S172"/>
  <c r="G82"/>
  <c r="L82" s="1"/>
  <c r="S82" s="1"/>
  <c r="I171"/>
  <c r="T171" s="1"/>
  <c r="I172"/>
  <c r="J281"/>
  <c r="C282"/>
  <c r="G434"/>
  <c r="C435"/>
  <c r="G451"/>
  <c r="G280"/>
  <c r="J452"/>
  <c r="J83"/>
  <c r="J173"/>
  <c r="I238"/>
  <c r="T238" s="1"/>
  <c r="I216"/>
  <c r="T216" s="1"/>
  <c r="B174"/>
  <c r="I196"/>
  <c r="D197"/>
  <c r="B84"/>
  <c r="C84" s="1"/>
  <c r="C453"/>
  <c r="G501" i="13"/>
  <c r="I501" s="1"/>
  <c r="S501" s="1"/>
  <c r="G726"/>
  <c r="I726" s="1"/>
  <c r="S726" s="1"/>
  <c r="G54"/>
  <c r="I54" s="1"/>
  <c r="S54" s="1"/>
  <c r="L296" i="19"/>
  <c r="L164"/>
  <c r="I76"/>
  <c r="L274"/>
  <c r="L503"/>
  <c r="L98"/>
  <c r="L9"/>
  <c r="L340"/>
  <c r="I340"/>
  <c r="L318"/>
  <c r="S318" s="1"/>
  <c r="L142"/>
  <c r="L465"/>
  <c r="L252"/>
  <c r="I252"/>
  <c r="L208"/>
  <c r="L406"/>
  <c r="I406"/>
  <c r="G231" i="13"/>
  <c r="I231" s="1"/>
  <c r="S231" s="1"/>
  <c r="G97"/>
  <c r="I97" s="1"/>
  <c r="S97" s="1"/>
  <c r="R198"/>
  <c r="R569"/>
  <c r="H237" i="1"/>
  <c r="R237" s="1"/>
  <c r="K683" i="18"/>
  <c r="L230" i="19"/>
  <c r="C174" l="1"/>
  <c r="G174" s="1"/>
  <c r="D174"/>
  <c r="T450"/>
  <c r="I451"/>
  <c r="L451"/>
  <c r="S451" s="1"/>
  <c r="T432"/>
  <c r="S433"/>
  <c r="T433" s="1"/>
  <c r="I434"/>
  <c r="L434"/>
  <c r="T172"/>
  <c r="I280"/>
  <c r="L280"/>
  <c r="S280" s="1"/>
  <c r="G83"/>
  <c r="G173"/>
  <c r="I82"/>
  <c r="T82" s="1"/>
  <c r="J434"/>
  <c r="G281"/>
  <c r="G435"/>
  <c r="C436"/>
  <c r="J453"/>
  <c r="L84"/>
  <c r="G452"/>
  <c r="B283"/>
  <c r="I240"/>
  <c r="T240" s="1"/>
  <c r="I239"/>
  <c r="T239" s="1"/>
  <c r="S230"/>
  <c r="I218"/>
  <c r="T218" s="1"/>
  <c r="I217"/>
  <c r="T217" s="1"/>
  <c r="T196"/>
  <c r="T197" s="1"/>
  <c r="I197"/>
  <c r="B175"/>
  <c r="S465"/>
  <c r="S98"/>
  <c r="B85"/>
  <c r="C85" s="1"/>
  <c r="S503"/>
  <c r="I31"/>
  <c r="S9"/>
  <c r="C454"/>
  <c r="I164"/>
  <c r="I98"/>
  <c r="H191" i="1"/>
  <c r="R191" s="1"/>
  <c r="H419"/>
  <c r="R419" s="1"/>
  <c r="G209" i="13"/>
  <c r="I209" s="1"/>
  <c r="S209" s="1"/>
  <c r="G637"/>
  <c r="I208" i="19"/>
  <c r="I296"/>
  <c r="H168" i="1"/>
  <c r="R168" s="1"/>
  <c r="G143" i="13"/>
  <c r="I143" s="1"/>
  <c r="S143" s="1"/>
  <c r="H145" i="1"/>
  <c r="R145" s="1"/>
  <c r="G680" i="13"/>
  <c r="I680" s="1"/>
  <c r="S680" s="1"/>
  <c r="G165"/>
  <c r="I165" s="1"/>
  <c r="S165" s="1"/>
  <c r="G9"/>
  <c r="I9" s="1"/>
  <c r="S9" s="1"/>
  <c r="I483" i="19"/>
  <c r="H8" i="1"/>
  <c r="I230" i="19"/>
  <c r="S142"/>
  <c r="I274"/>
  <c r="F683" i="18"/>
  <c r="M683" s="1"/>
  <c r="H32" i="1"/>
  <c r="R32" s="1"/>
  <c r="I426" i="19"/>
  <c r="I142"/>
  <c r="I318"/>
  <c r="T318" s="1"/>
  <c r="I120"/>
  <c r="L120"/>
  <c r="S120" s="1"/>
  <c r="S296"/>
  <c r="S164"/>
  <c r="L483"/>
  <c r="S483" s="1"/>
  <c r="L76"/>
  <c r="S274"/>
  <c r="I503"/>
  <c r="L31"/>
  <c r="I9"/>
  <c r="S340"/>
  <c r="T340" s="1"/>
  <c r="I465"/>
  <c r="L426"/>
  <c r="S426" s="1"/>
  <c r="S252"/>
  <c r="T252" s="1"/>
  <c r="S208"/>
  <c r="S406"/>
  <c r="T406" s="1"/>
  <c r="L54"/>
  <c r="S54" s="1"/>
  <c r="G253" i="13"/>
  <c r="I253" s="1"/>
  <c r="S253" s="1"/>
  <c r="G31"/>
  <c r="I31" s="1"/>
  <c r="S31" s="1"/>
  <c r="G120"/>
  <c r="I591"/>
  <c r="G569"/>
  <c r="I569" s="1"/>
  <c r="S569" s="1"/>
  <c r="C283" i="19" l="1"/>
  <c r="J283" s="1"/>
  <c r="D283"/>
  <c r="I637" i="13"/>
  <c r="S637" s="1"/>
  <c r="I120"/>
  <c r="S591"/>
  <c r="I452" i="19"/>
  <c r="L452"/>
  <c r="S452" s="1"/>
  <c r="T451"/>
  <c r="S434"/>
  <c r="T434" s="1"/>
  <c r="I435"/>
  <c r="L435"/>
  <c r="J435"/>
  <c r="T280"/>
  <c r="I282"/>
  <c r="L282"/>
  <c r="L83"/>
  <c r="S83" s="1"/>
  <c r="I83"/>
  <c r="I281"/>
  <c r="L281"/>
  <c r="S281" s="1"/>
  <c r="G453"/>
  <c r="S84"/>
  <c r="L173"/>
  <c r="S173" s="1"/>
  <c r="I173"/>
  <c r="I84"/>
  <c r="I174"/>
  <c r="L174"/>
  <c r="J454"/>
  <c r="B284"/>
  <c r="J85"/>
  <c r="J174"/>
  <c r="G436"/>
  <c r="L436" s="1"/>
  <c r="C437"/>
  <c r="T230"/>
  <c r="T98"/>
  <c r="T274"/>
  <c r="T296"/>
  <c r="T465"/>
  <c r="T503"/>
  <c r="T208"/>
  <c r="T164"/>
  <c r="T120"/>
  <c r="S76"/>
  <c r="T76" s="1"/>
  <c r="B86"/>
  <c r="C86" s="1"/>
  <c r="S31"/>
  <c r="T31" s="1"/>
  <c r="T483"/>
  <c r="T9"/>
  <c r="B455"/>
  <c r="R8" i="1"/>
  <c r="T426" i="19"/>
  <c r="T683" i="18"/>
  <c r="H683"/>
  <c r="J683" s="1"/>
  <c r="T142" i="19"/>
  <c r="I54"/>
  <c r="T54" s="1"/>
  <c r="C284" l="1"/>
  <c r="D284"/>
  <c r="S120" i="13"/>
  <c r="I453" i="19"/>
  <c r="L453"/>
  <c r="S453" s="1"/>
  <c r="T452"/>
  <c r="S282"/>
  <c r="T282" s="1"/>
  <c r="S435"/>
  <c r="T435" s="1"/>
  <c r="G85"/>
  <c r="L85" s="1"/>
  <c r="S85" s="1"/>
  <c r="T84"/>
  <c r="T83"/>
  <c r="S174"/>
  <c r="T174" s="1"/>
  <c r="J175"/>
  <c r="T281"/>
  <c r="I436"/>
  <c r="J436"/>
  <c r="S436" s="1"/>
  <c r="G283"/>
  <c r="G454"/>
  <c r="T173"/>
  <c r="J437"/>
  <c r="B438"/>
  <c r="G284"/>
  <c r="L284" s="1"/>
  <c r="B285"/>
  <c r="B87"/>
  <c r="J86"/>
  <c r="U683" i="18"/>
  <c r="L444" i="19"/>
  <c r="S444" s="1"/>
  <c r="T444" s="1"/>
  <c r="I85" l="1"/>
  <c r="T453"/>
  <c r="I454"/>
  <c r="L454"/>
  <c r="S454" s="1"/>
  <c r="T436"/>
  <c r="J284"/>
  <c r="S284" s="1"/>
  <c r="I283"/>
  <c r="L283"/>
  <c r="S283" s="1"/>
  <c r="T85"/>
  <c r="G86"/>
  <c r="L86" s="1"/>
  <c r="S86" s="1"/>
  <c r="G437"/>
  <c r="I284"/>
  <c r="D567" i="18"/>
  <c r="C65" i="19"/>
  <c r="R208" i="13"/>
  <c r="R220" s="1"/>
  <c r="D220"/>
  <c r="C220"/>
  <c r="C43" i="1"/>
  <c r="D43"/>
  <c r="Q31"/>
  <c r="Q43" s="1"/>
  <c r="J285" i="19" l="1"/>
  <c r="T454"/>
  <c r="T284"/>
  <c r="I437"/>
  <c r="L437"/>
  <c r="S437" s="1"/>
  <c r="T283"/>
  <c r="I86"/>
  <c r="T86" s="1"/>
  <c r="F533" i="18"/>
  <c r="C545"/>
  <c r="H31" i="1"/>
  <c r="H43" s="1"/>
  <c r="G208" i="13"/>
  <c r="K533" i="18"/>
  <c r="K545" s="1"/>
  <c r="J65" i="19"/>
  <c r="T437" l="1"/>
  <c r="L53"/>
  <c r="G65"/>
  <c r="M533" i="18"/>
  <c r="F545"/>
  <c r="H533"/>
  <c r="R31" i="1"/>
  <c r="R43" s="1"/>
  <c r="I208" i="13"/>
  <c r="G220"/>
  <c r="I53" i="19"/>
  <c r="I65" s="1"/>
  <c r="S208" i="13" l="1"/>
  <c r="S220" s="1"/>
  <c r="I220"/>
  <c r="T533" i="18"/>
  <c r="T545" s="1"/>
  <c r="M545"/>
  <c r="S53" i="19"/>
  <c r="S65" s="1"/>
  <c r="L65"/>
  <c r="J533" i="18"/>
  <c r="H545"/>
  <c r="R820" i="13"/>
  <c r="R821" s="1"/>
  <c r="D821"/>
  <c r="C821"/>
  <c r="R823"/>
  <c r="R835" s="1"/>
  <c r="D305" i="18"/>
  <c r="F704"/>
  <c r="D459"/>
  <c r="D437"/>
  <c r="D393"/>
  <c r="D19"/>
  <c r="D129"/>
  <c r="C129"/>
  <c r="D504"/>
  <c r="M672"/>
  <c r="R455" i="13"/>
  <c r="R467" s="1"/>
  <c r="D467"/>
  <c r="C467"/>
  <c r="R8"/>
  <c r="R20" s="1"/>
  <c r="D20"/>
  <c r="C20"/>
  <c r="R53"/>
  <c r="R65" s="1"/>
  <c r="D65"/>
  <c r="C65"/>
  <c r="R544"/>
  <c r="R557" s="1"/>
  <c r="D557"/>
  <c r="C557"/>
  <c r="R500"/>
  <c r="R511" s="1"/>
  <c r="D511"/>
  <c r="C511"/>
  <c r="R298"/>
  <c r="R311" s="1"/>
  <c r="D311"/>
  <c r="C311"/>
  <c r="R477"/>
  <c r="R490" s="1"/>
  <c r="D490"/>
  <c r="C490"/>
  <c r="R792"/>
  <c r="R806" s="1"/>
  <c r="D806"/>
  <c r="C806"/>
  <c r="R772"/>
  <c r="R784" s="1"/>
  <c r="D784"/>
  <c r="C784"/>
  <c r="R747"/>
  <c r="R760" s="1"/>
  <c r="R725"/>
  <c r="R738" s="1"/>
  <c r="D738"/>
  <c r="C738"/>
  <c r="R321"/>
  <c r="R334" s="1"/>
  <c r="D334"/>
  <c r="C334"/>
  <c r="R702"/>
  <c r="R714" s="1"/>
  <c r="D714"/>
  <c r="C714"/>
  <c r="R119"/>
  <c r="R132" s="1"/>
  <c r="D132"/>
  <c r="C132"/>
  <c r="R230"/>
  <c r="R242" s="1"/>
  <c r="R164"/>
  <c r="R176" s="1"/>
  <c r="D176"/>
  <c r="C176"/>
  <c r="R679"/>
  <c r="R691" s="1"/>
  <c r="D691"/>
  <c r="C691"/>
  <c r="R275"/>
  <c r="R288" s="1"/>
  <c r="D288"/>
  <c r="C288"/>
  <c r="R30"/>
  <c r="R43" s="1"/>
  <c r="D43"/>
  <c r="C43"/>
  <c r="R433"/>
  <c r="R445" s="1"/>
  <c r="D445"/>
  <c r="C445"/>
  <c r="R96"/>
  <c r="R109" s="1"/>
  <c r="R658"/>
  <c r="R670" s="1"/>
  <c r="D670"/>
  <c r="C670"/>
  <c r="R636"/>
  <c r="R648" s="1"/>
  <c r="D648"/>
  <c r="C648"/>
  <c r="D198"/>
  <c r="C198"/>
  <c r="R252"/>
  <c r="R265" s="1"/>
  <c r="D265"/>
  <c r="C265"/>
  <c r="R344"/>
  <c r="R357" s="1"/>
  <c r="R613"/>
  <c r="R626" s="1"/>
  <c r="D626"/>
  <c r="C626"/>
  <c r="R590"/>
  <c r="R603" s="1"/>
  <c r="D603"/>
  <c r="C603"/>
  <c r="R142"/>
  <c r="R154" s="1"/>
  <c r="D142"/>
  <c r="D154" s="1"/>
  <c r="C154"/>
  <c r="R568"/>
  <c r="R580" s="1"/>
  <c r="D580"/>
  <c r="C580"/>
  <c r="D514" i="19"/>
  <c r="D307"/>
  <c r="D175"/>
  <c r="D285"/>
  <c r="D109"/>
  <c r="D20"/>
  <c r="D351"/>
  <c r="D241"/>
  <c r="D329"/>
  <c r="D153"/>
  <c r="H476"/>
  <c r="D476"/>
  <c r="H438"/>
  <c r="D219"/>
  <c r="H405"/>
  <c r="H417" s="1"/>
  <c r="Q440" i="1"/>
  <c r="Q452" s="1"/>
  <c r="D452"/>
  <c r="C452"/>
  <c r="Q418"/>
  <c r="Q430" s="1"/>
  <c r="D430"/>
  <c r="C430"/>
  <c r="Q144"/>
  <c r="Q156" s="1"/>
  <c r="F156"/>
  <c r="D156"/>
  <c r="C156"/>
  <c r="Q374"/>
  <c r="Q386" s="1"/>
  <c r="D386"/>
  <c r="C386"/>
  <c r="Q305"/>
  <c r="Q317" s="1"/>
  <c r="D317"/>
  <c r="C317"/>
  <c r="Q236"/>
  <c r="Q248" s="1"/>
  <c r="Q190"/>
  <c r="Q202" s="1"/>
  <c r="D202"/>
  <c r="C202"/>
  <c r="Q7"/>
  <c r="Q19" s="1"/>
  <c r="D19"/>
  <c r="C19"/>
  <c r="Q167"/>
  <c r="Q179" s="1"/>
  <c r="D179"/>
  <c r="C179"/>
  <c r="E408"/>
  <c r="F408"/>
  <c r="G408"/>
  <c r="I408"/>
  <c r="J408"/>
  <c r="K408"/>
  <c r="L408"/>
  <c r="M408"/>
  <c r="N408"/>
  <c r="O408"/>
  <c r="P408"/>
  <c r="B408"/>
  <c r="Q396"/>
  <c r="Q408" s="1"/>
  <c r="D408"/>
  <c r="F716" i="18" l="1"/>
  <c r="M704"/>
  <c r="U533"/>
  <c r="U545" s="1"/>
  <c r="J545"/>
  <c r="C455" i="19"/>
  <c r="J494"/>
  <c r="C494"/>
  <c r="C241"/>
  <c r="J438"/>
  <c r="C438"/>
  <c r="C329"/>
  <c r="C351"/>
  <c r="C307"/>
  <c r="G417"/>
  <c r="C417"/>
  <c r="C263"/>
  <c r="G476"/>
  <c r="C476"/>
  <c r="C285"/>
  <c r="C514"/>
  <c r="J219"/>
  <c r="C219"/>
  <c r="C175"/>
  <c r="C153"/>
  <c r="J131"/>
  <c r="C131"/>
  <c r="I97"/>
  <c r="I109" s="1"/>
  <c r="C109"/>
  <c r="J87"/>
  <c r="C87"/>
  <c r="J42"/>
  <c r="C42"/>
  <c r="J20"/>
  <c r="C20"/>
  <c r="F271" i="18"/>
  <c r="C283"/>
  <c r="K183"/>
  <c r="K195" s="1"/>
  <c r="C195"/>
  <c r="F514"/>
  <c r="C524"/>
  <c r="K682"/>
  <c r="K694" s="1"/>
  <c r="C694"/>
  <c r="K227"/>
  <c r="K239" s="1"/>
  <c r="C239"/>
  <c r="K447"/>
  <c r="K459" s="1"/>
  <c r="C459"/>
  <c r="K600"/>
  <c r="K610" s="1"/>
  <c r="C610"/>
  <c r="K337"/>
  <c r="K349" s="1"/>
  <c r="C349"/>
  <c r="F292"/>
  <c r="H292" s="1"/>
  <c r="C305"/>
  <c r="K139"/>
  <c r="K152" s="1"/>
  <c r="C152"/>
  <c r="F381"/>
  <c r="C393"/>
  <c r="K249"/>
  <c r="K261" s="1"/>
  <c r="C261"/>
  <c r="K555"/>
  <c r="K567" s="1"/>
  <c r="C567"/>
  <c r="K29"/>
  <c r="K41" s="1"/>
  <c r="C41"/>
  <c r="F491"/>
  <c r="C504"/>
  <c r="F7"/>
  <c r="C19"/>
  <c r="K73"/>
  <c r="K85" s="1"/>
  <c r="C85"/>
  <c r="F315"/>
  <c r="C327"/>
  <c r="F425"/>
  <c r="C437"/>
  <c r="K620"/>
  <c r="K632" s="1"/>
  <c r="C632"/>
  <c r="K95"/>
  <c r="K107" s="1"/>
  <c r="C107"/>
  <c r="F359"/>
  <c r="C371"/>
  <c r="F51"/>
  <c r="C63"/>
  <c r="K205"/>
  <c r="K217" s="1"/>
  <c r="C217"/>
  <c r="K404"/>
  <c r="K416" s="1"/>
  <c r="C416"/>
  <c r="K726"/>
  <c r="C737"/>
  <c r="H236" i="1"/>
  <c r="H248" s="1"/>
  <c r="C248"/>
  <c r="G230" i="13"/>
  <c r="C242"/>
  <c r="G96"/>
  <c r="C109"/>
  <c r="G344"/>
  <c r="C357"/>
  <c r="H440" i="1"/>
  <c r="H452" s="1"/>
  <c r="K491" i="18"/>
  <c r="K504" s="1"/>
  <c r="G590" i="13"/>
  <c r="G275"/>
  <c r="G53"/>
  <c r="J455" i="19"/>
  <c r="G636" i="13"/>
  <c r="G433"/>
  <c r="G702"/>
  <c r="G772"/>
  <c r="G500"/>
  <c r="G455"/>
  <c r="K704" i="18"/>
  <c r="K716" s="1"/>
  <c r="F29"/>
  <c r="K7"/>
  <c r="K19" s="1"/>
  <c r="F73"/>
  <c r="K381"/>
  <c r="K393" s="1"/>
  <c r="K425"/>
  <c r="K437" s="1"/>
  <c r="K292"/>
  <c r="K305" s="1"/>
  <c r="G119" i="13"/>
  <c r="G298"/>
  <c r="G8"/>
  <c r="G186"/>
  <c r="G544"/>
  <c r="G820"/>
  <c r="G823"/>
  <c r="G835" s="1"/>
  <c r="F555" i="18"/>
  <c r="M555" s="1"/>
  <c r="F620"/>
  <c r="M620" s="1"/>
  <c r="F726"/>
  <c r="F337"/>
  <c r="M337" s="1"/>
  <c r="F249"/>
  <c r="M249" s="1"/>
  <c r="M716"/>
  <c r="H704"/>
  <c r="F600"/>
  <c r="M600" s="1"/>
  <c r="F447"/>
  <c r="F404"/>
  <c r="M404" s="1"/>
  <c r="K315"/>
  <c r="K327" s="1"/>
  <c r="F205"/>
  <c r="M205" s="1"/>
  <c r="F227"/>
  <c r="F139"/>
  <c r="M139" s="1"/>
  <c r="K51"/>
  <c r="K63" s="1"/>
  <c r="F682"/>
  <c r="M682" s="1"/>
  <c r="K359"/>
  <c r="K371" s="1"/>
  <c r="K514"/>
  <c r="K524" s="1"/>
  <c r="F117"/>
  <c r="K117"/>
  <c r="K129" s="1"/>
  <c r="F95"/>
  <c r="M95" s="1"/>
  <c r="F183"/>
  <c r="M183" s="1"/>
  <c r="K271"/>
  <c r="K283" s="1"/>
  <c r="K660"/>
  <c r="J660"/>
  <c r="J672" s="1"/>
  <c r="G568" i="13"/>
  <c r="G613"/>
  <c r="G658"/>
  <c r="G679"/>
  <c r="G321"/>
  <c r="G792"/>
  <c r="G142"/>
  <c r="G252"/>
  <c r="G164"/>
  <c r="G725"/>
  <c r="G477"/>
  <c r="G30"/>
  <c r="G747"/>
  <c r="I502" i="19"/>
  <c r="I514" s="1"/>
  <c r="G131"/>
  <c r="I482"/>
  <c r="I494" s="1"/>
  <c r="G175"/>
  <c r="L405"/>
  <c r="L417" s="1"/>
  <c r="L464"/>
  <c r="L476" s="1"/>
  <c r="J109"/>
  <c r="J241"/>
  <c r="I317"/>
  <c r="I329" s="1"/>
  <c r="I464"/>
  <c r="I476" s="1"/>
  <c r="J417"/>
  <c r="I405"/>
  <c r="I417" s="1"/>
  <c r="H190" i="1"/>
  <c r="H202" s="1"/>
  <c r="H418"/>
  <c r="H167"/>
  <c r="H179" s="1"/>
  <c r="H374"/>
  <c r="H144"/>
  <c r="H396"/>
  <c r="R396" s="1"/>
  <c r="R408" s="1"/>
  <c r="H7"/>
  <c r="H305"/>
  <c r="C408"/>
  <c r="I747" i="13" l="1"/>
  <c r="G760"/>
  <c r="K737" i="18"/>
  <c r="H359"/>
  <c r="J359" s="1"/>
  <c r="J371" s="1"/>
  <c r="M359"/>
  <c r="H315"/>
  <c r="J315" s="1"/>
  <c r="J327" s="1"/>
  <c r="M315"/>
  <c r="H7"/>
  <c r="H19" s="1"/>
  <c r="M7"/>
  <c r="F459"/>
  <c r="M447"/>
  <c r="F239"/>
  <c r="M227"/>
  <c r="F85"/>
  <c r="M73"/>
  <c r="F737"/>
  <c r="M726"/>
  <c r="T726" s="1"/>
  <c r="N731"/>
  <c r="H51"/>
  <c r="H63" s="1"/>
  <c r="M51"/>
  <c r="F437"/>
  <c r="M425"/>
  <c r="H491"/>
  <c r="H504" s="1"/>
  <c r="M491"/>
  <c r="F393"/>
  <c r="M381"/>
  <c r="M393" s="1"/>
  <c r="H514"/>
  <c r="H524" s="1"/>
  <c r="M514"/>
  <c r="H271"/>
  <c r="M271"/>
  <c r="H29"/>
  <c r="M29"/>
  <c r="J704"/>
  <c r="J716" s="1"/>
  <c r="H716"/>
  <c r="T660"/>
  <c r="T672" s="1"/>
  <c r="K672"/>
  <c r="H425"/>
  <c r="H437" s="1"/>
  <c r="H381"/>
  <c r="H393" s="1"/>
  <c r="R236" i="1"/>
  <c r="R248" s="1"/>
  <c r="R374"/>
  <c r="R386" s="1"/>
  <c r="H386"/>
  <c r="L273" i="19"/>
  <c r="G285"/>
  <c r="L317"/>
  <c r="G329"/>
  <c r="L229"/>
  <c r="G241"/>
  <c r="L443"/>
  <c r="G455"/>
  <c r="L295"/>
  <c r="G307"/>
  <c r="S405"/>
  <c r="S417" s="1"/>
  <c r="I273"/>
  <c r="I285" s="1"/>
  <c r="L425"/>
  <c r="G438"/>
  <c r="L502"/>
  <c r="G514"/>
  <c r="L339"/>
  <c r="G351"/>
  <c r="L482"/>
  <c r="G494"/>
  <c r="L251"/>
  <c r="G263"/>
  <c r="I229"/>
  <c r="I241" s="1"/>
  <c r="I443"/>
  <c r="I455" s="1"/>
  <c r="L207"/>
  <c r="G219"/>
  <c r="L141"/>
  <c r="G153"/>
  <c r="I141"/>
  <c r="I153" s="1"/>
  <c r="L97"/>
  <c r="G109"/>
  <c r="L75"/>
  <c r="G87"/>
  <c r="L87" s="1"/>
  <c r="I75"/>
  <c r="I87" s="1"/>
  <c r="L30"/>
  <c r="G42"/>
  <c r="L8"/>
  <c r="G20"/>
  <c r="F610" i="18"/>
  <c r="F349"/>
  <c r="J29"/>
  <c r="J41" s="1"/>
  <c r="H41"/>
  <c r="M117"/>
  <c r="F129"/>
  <c r="J7"/>
  <c r="J19" s="1"/>
  <c r="F152"/>
  <c r="F261"/>
  <c r="F567"/>
  <c r="H371"/>
  <c r="F371"/>
  <c r="F504"/>
  <c r="M292"/>
  <c r="F305"/>
  <c r="F524"/>
  <c r="F283"/>
  <c r="F416"/>
  <c r="F195"/>
  <c r="J271"/>
  <c r="J283" s="1"/>
  <c r="H283"/>
  <c r="F632"/>
  <c r="F107"/>
  <c r="F217"/>
  <c r="J292"/>
  <c r="J305" s="1"/>
  <c r="H305"/>
  <c r="F41"/>
  <c r="F63"/>
  <c r="F327"/>
  <c r="F19"/>
  <c r="F694"/>
  <c r="R418" i="1"/>
  <c r="R430" s="1"/>
  <c r="H430"/>
  <c r="R144"/>
  <c r="R156" s="1"/>
  <c r="H156"/>
  <c r="R7"/>
  <c r="R19" s="1"/>
  <c r="H19"/>
  <c r="R440"/>
  <c r="R452" s="1"/>
  <c r="R305"/>
  <c r="R317" s="1"/>
  <c r="H317"/>
  <c r="R190"/>
  <c r="R202" s="1"/>
  <c r="R167"/>
  <c r="R179" s="1"/>
  <c r="I30" i="13"/>
  <c r="G43"/>
  <c r="I679"/>
  <c r="G691"/>
  <c r="I164"/>
  <c r="G176"/>
  <c r="I321"/>
  <c r="G334"/>
  <c r="I658"/>
  <c r="G670"/>
  <c r="I186"/>
  <c r="G198"/>
  <c r="I702"/>
  <c r="G714"/>
  <c r="I344"/>
  <c r="G357"/>
  <c r="I230"/>
  <c r="G242"/>
  <c r="I544"/>
  <c r="G557"/>
  <c r="I119"/>
  <c r="G132"/>
  <c r="I772"/>
  <c r="G784"/>
  <c r="I590"/>
  <c r="G603"/>
  <c r="I725"/>
  <c r="G738"/>
  <c r="I792"/>
  <c r="G806"/>
  <c r="I477"/>
  <c r="G490"/>
  <c r="I142"/>
  <c r="G154"/>
  <c r="I568"/>
  <c r="G580"/>
  <c r="I298"/>
  <c r="G311"/>
  <c r="I500"/>
  <c r="G511"/>
  <c r="I636"/>
  <c r="G648"/>
  <c r="I275"/>
  <c r="G288"/>
  <c r="I96"/>
  <c r="G109"/>
  <c r="I252"/>
  <c r="G265"/>
  <c r="I613"/>
  <c r="G626"/>
  <c r="I8"/>
  <c r="G20"/>
  <c r="I455"/>
  <c r="G467"/>
  <c r="I433"/>
  <c r="G445"/>
  <c r="I53"/>
  <c r="G65"/>
  <c r="I820"/>
  <c r="I821" s="1"/>
  <c r="G821"/>
  <c r="T704" i="18"/>
  <c r="I8" i="19"/>
  <c r="H95" i="18"/>
  <c r="H139"/>
  <c r="H620"/>
  <c r="H117"/>
  <c r="H73"/>
  <c r="H555"/>
  <c r="I823" i="13"/>
  <c r="I835" s="1"/>
  <c r="S823"/>
  <c r="S835" s="1"/>
  <c r="H726" i="18"/>
  <c r="H337"/>
  <c r="H249"/>
  <c r="H600"/>
  <c r="H447"/>
  <c r="H404"/>
  <c r="H205"/>
  <c r="H227"/>
  <c r="H682"/>
  <c r="H183"/>
  <c r="S464" i="19"/>
  <c r="L119"/>
  <c r="I119"/>
  <c r="I131" s="1"/>
  <c r="I295"/>
  <c r="L163"/>
  <c r="I163"/>
  <c r="I175" s="1"/>
  <c r="I207"/>
  <c r="I30"/>
  <c r="I339"/>
  <c r="T405"/>
  <c r="T417" s="1"/>
  <c r="I425"/>
  <c r="I251"/>
  <c r="T53"/>
  <c r="T65" s="1"/>
  <c r="H408" i="1"/>
  <c r="S747" i="13" l="1"/>
  <c r="S760" s="1"/>
  <c r="I760"/>
  <c r="S568"/>
  <c r="S580" s="1"/>
  <c r="I580"/>
  <c r="J51" i="18"/>
  <c r="J63" s="1"/>
  <c r="T731"/>
  <c r="U731" s="1"/>
  <c r="N737"/>
  <c r="T381"/>
  <c r="T393" s="1"/>
  <c r="H327"/>
  <c r="J491"/>
  <c r="J504" s="1"/>
  <c r="J514"/>
  <c r="J524" s="1"/>
  <c r="U704"/>
  <c r="U716" s="1"/>
  <c r="T716"/>
  <c r="S433" i="13"/>
  <c r="S445" s="1"/>
  <c r="I445"/>
  <c r="S275"/>
  <c r="S288" s="1"/>
  <c r="I288"/>
  <c r="S477"/>
  <c r="S490" s="1"/>
  <c r="I490"/>
  <c r="S725"/>
  <c r="S738" s="1"/>
  <c r="I738"/>
  <c r="S772"/>
  <c r="S784" s="1"/>
  <c r="I784"/>
  <c r="S186"/>
  <c r="S198" s="1"/>
  <c r="I198"/>
  <c r="S53"/>
  <c r="S65" s="1"/>
  <c r="I65"/>
  <c r="S455"/>
  <c r="S467" s="1"/>
  <c r="I467"/>
  <c r="S613"/>
  <c r="S626" s="1"/>
  <c r="I626"/>
  <c r="S96"/>
  <c r="S109" s="1"/>
  <c r="I109"/>
  <c r="S636"/>
  <c r="S648" s="1"/>
  <c r="I648"/>
  <c r="S298"/>
  <c r="S311" s="1"/>
  <c r="I311"/>
  <c r="S792"/>
  <c r="S806" s="1"/>
  <c r="I806"/>
  <c r="S590"/>
  <c r="S603" s="1"/>
  <c r="I603"/>
  <c r="S119"/>
  <c r="S132" s="1"/>
  <c r="I132"/>
  <c r="S230"/>
  <c r="S242" s="1"/>
  <c r="I242"/>
  <c r="S702"/>
  <c r="S714" s="1"/>
  <c r="I714"/>
  <c r="S658"/>
  <c r="S670" s="1"/>
  <c r="I670"/>
  <c r="S164"/>
  <c r="S176" s="1"/>
  <c r="I176"/>
  <c r="S30"/>
  <c r="S43" s="1"/>
  <c r="I43"/>
  <c r="S252"/>
  <c r="S265" s="1"/>
  <c r="I265"/>
  <c r="S544"/>
  <c r="S557" s="1"/>
  <c r="I557"/>
  <c r="S321"/>
  <c r="S334" s="1"/>
  <c r="I334"/>
  <c r="T682" i="18"/>
  <c r="T694" s="1"/>
  <c r="M694"/>
  <c r="T737"/>
  <c r="M737"/>
  <c r="U660"/>
  <c r="U672" s="1"/>
  <c r="T447"/>
  <c r="T459" s="1"/>
  <c r="M459"/>
  <c r="T315"/>
  <c r="T327" s="1"/>
  <c r="M327"/>
  <c r="T29"/>
  <c r="M41"/>
  <c r="T205"/>
  <c r="T217" s="1"/>
  <c r="M217"/>
  <c r="T95"/>
  <c r="T107" s="1"/>
  <c r="M107"/>
  <c r="T425"/>
  <c r="T437" s="1"/>
  <c r="M437"/>
  <c r="T73"/>
  <c r="T85" s="1"/>
  <c r="M85"/>
  <c r="T404"/>
  <c r="T416" s="1"/>
  <c r="M416"/>
  <c r="T514"/>
  <c r="M524"/>
  <c r="T491"/>
  <c r="T504" s="1"/>
  <c r="M504"/>
  <c r="T249"/>
  <c r="T261" s="1"/>
  <c r="M261"/>
  <c r="T337"/>
  <c r="T349" s="1"/>
  <c r="M349"/>
  <c r="T7"/>
  <c r="M19"/>
  <c r="T51"/>
  <c r="M63"/>
  <c r="T620"/>
  <c r="T632" s="1"/>
  <c r="M632"/>
  <c r="T227"/>
  <c r="T239" s="1"/>
  <c r="M239"/>
  <c r="T183"/>
  <c r="T195" s="1"/>
  <c r="M195"/>
  <c r="T271"/>
  <c r="T283" s="1"/>
  <c r="M283"/>
  <c r="T292"/>
  <c r="T305" s="1"/>
  <c r="M305"/>
  <c r="T359"/>
  <c r="T371" s="1"/>
  <c r="M371"/>
  <c r="T555"/>
  <c r="T567" s="1"/>
  <c r="M567"/>
  <c r="T139"/>
  <c r="T152" s="1"/>
  <c r="M152"/>
  <c r="T117"/>
  <c r="T129" s="1"/>
  <c r="M129"/>
  <c r="T600"/>
  <c r="T610" s="1"/>
  <c r="M610"/>
  <c r="S679" i="13"/>
  <c r="S691" s="1"/>
  <c r="I691"/>
  <c r="S142"/>
  <c r="S154" s="1"/>
  <c r="I154"/>
  <c r="S500"/>
  <c r="S511" s="1"/>
  <c r="I511"/>
  <c r="S344"/>
  <c r="S357" s="1"/>
  <c r="I357"/>
  <c r="S8"/>
  <c r="S20" s="1"/>
  <c r="I20"/>
  <c r="J425" i="18"/>
  <c r="J381"/>
  <c r="J393" s="1"/>
  <c r="S820" i="13"/>
  <c r="S821" s="1"/>
  <c r="S502" i="19"/>
  <c r="L514"/>
  <c r="T464"/>
  <c r="T476" s="1"/>
  <c r="S476"/>
  <c r="S339"/>
  <c r="S351" s="1"/>
  <c r="L351"/>
  <c r="S317"/>
  <c r="L329"/>
  <c r="S295"/>
  <c r="S307" s="1"/>
  <c r="L307"/>
  <c r="S273"/>
  <c r="S285" s="1"/>
  <c r="L285"/>
  <c r="S251"/>
  <c r="S263" s="1"/>
  <c r="L263"/>
  <c r="S163"/>
  <c r="S175" s="1"/>
  <c r="L175"/>
  <c r="S141"/>
  <c r="S153" s="1"/>
  <c r="L153"/>
  <c r="S229"/>
  <c r="S241" s="1"/>
  <c r="L241"/>
  <c r="S207"/>
  <c r="S219" s="1"/>
  <c r="L219"/>
  <c r="S119"/>
  <c r="S131" s="1"/>
  <c r="L131"/>
  <c r="S97"/>
  <c r="L109"/>
  <c r="S75"/>
  <c r="S87" s="1"/>
  <c r="S425"/>
  <c r="S438" s="1"/>
  <c r="L438"/>
  <c r="S30"/>
  <c r="S42" s="1"/>
  <c r="L42"/>
  <c r="S482"/>
  <c r="L494"/>
  <c r="S8"/>
  <c r="S20" s="1"/>
  <c r="L20"/>
  <c r="S443"/>
  <c r="S455" s="1"/>
  <c r="L455"/>
  <c r="I307"/>
  <c r="I438"/>
  <c r="I263"/>
  <c r="I351"/>
  <c r="I219"/>
  <c r="I42"/>
  <c r="I20"/>
  <c r="J337" i="18"/>
  <c r="H349"/>
  <c r="J555"/>
  <c r="H567"/>
  <c r="J117"/>
  <c r="H129"/>
  <c r="J404"/>
  <c r="H416"/>
  <c r="J139"/>
  <c r="H152"/>
  <c r="J227"/>
  <c r="H239"/>
  <c r="J249"/>
  <c r="H261"/>
  <c r="J183"/>
  <c r="H195"/>
  <c r="J600"/>
  <c r="H610"/>
  <c r="J726"/>
  <c r="H737"/>
  <c r="J73"/>
  <c r="H85"/>
  <c r="J95"/>
  <c r="H107"/>
  <c r="J682"/>
  <c r="H694"/>
  <c r="J205"/>
  <c r="H217"/>
  <c r="J447"/>
  <c r="H459"/>
  <c r="J620"/>
  <c r="H632"/>
  <c r="T163" i="19" l="1"/>
  <c r="T175" s="1"/>
  <c r="U491" i="18"/>
  <c r="U504" s="1"/>
  <c r="U315"/>
  <c r="U327" s="1"/>
  <c r="U292"/>
  <c r="U305" s="1"/>
  <c r="U359"/>
  <c r="U371" s="1"/>
  <c r="U726"/>
  <c r="U737" s="1"/>
  <c r="J737"/>
  <c r="U682"/>
  <c r="U694" s="1"/>
  <c r="J694"/>
  <c r="U381"/>
  <c r="U393" s="1"/>
  <c r="U620"/>
  <c r="U632" s="1"/>
  <c r="J632"/>
  <c r="U205"/>
  <c r="U217" s="1"/>
  <c r="J217"/>
  <c r="U51"/>
  <c r="U63" s="1"/>
  <c r="T63"/>
  <c r="U73"/>
  <c r="U85" s="1"/>
  <c r="J85"/>
  <c r="U600"/>
  <c r="U610" s="1"/>
  <c r="J610"/>
  <c r="U249"/>
  <c r="U261" s="1"/>
  <c r="J261"/>
  <c r="U139"/>
  <c r="U152" s="1"/>
  <c r="J152"/>
  <c r="U117"/>
  <c r="U129" s="1"/>
  <c r="J129"/>
  <c r="U337"/>
  <c r="U349" s="1"/>
  <c r="J349"/>
  <c r="U425"/>
  <c r="U437" s="1"/>
  <c r="J437"/>
  <c r="U514"/>
  <c r="U524" s="1"/>
  <c r="T524"/>
  <c r="U29"/>
  <c r="U41" s="1"/>
  <c r="T41"/>
  <c r="U447"/>
  <c r="U459" s="1"/>
  <c r="J459"/>
  <c r="U7"/>
  <c r="U19" s="1"/>
  <c r="T19"/>
  <c r="U95"/>
  <c r="U107" s="1"/>
  <c r="J107"/>
  <c r="U183"/>
  <c r="U195" s="1"/>
  <c r="J195"/>
  <c r="U227"/>
  <c r="U239" s="1"/>
  <c r="J239"/>
  <c r="U404"/>
  <c r="U416" s="1"/>
  <c r="J416"/>
  <c r="U555"/>
  <c r="U567" s="1"/>
  <c r="J567"/>
  <c r="U271"/>
  <c r="U283" s="1"/>
  <c r="T251" i="19"/>
  <c r="T263" s="1"/>
  <c r="T295"/>
  <c r="T307" s="1"/>
  <c r="T141"/>
  <c r="T153" s="1"/>
  <c r="T502"/>
  <c r="T514" s="1"/>
  <c r="S514"/>
  <c r="T339"/>
  <c r="T351" s="1"/>
  <c r="T273"/>
  <c r="T285" s="1"/>
  <c r="T317"/>
  <c r="T329" s="1"/>
  <c r="S329"/>
  <c r="T75"/>
  <c r="T87" s="1"/>
  <c r="T119"/>
  <c r="T131" s="1"/>
  <c r="T443"/>
  <c r="T455" s="1"/>
  <c r="T425"/>
  <c r="T438" s="1"/>
  <c r="T207"/>
  <c r="T219" s="1"/>
  <c r="T30"/>
  <c r="T42" s="1"/>
  <c r="T229"/>
  <c r="T241" s="1"/>
  <c r="T97"/>
  <c r="T109" s="1"/>
  <c r="S109"/>
  <c r="T482"/>
  <c r="T494" s="1"/>
  <c r="S494"/>
  <c r="T8"/>
  <c r="T20" s="1"/>
</calcChain>
</file>

<file path=xl/sharedStrings.xml><?xml version="1.0" encoding="utf-8"?>
<sst xmlns="http://schemas.openxmlformats.org/spreadsheetml/2006/main" count="2833" uniqueCount="269">
  <si>
    <t>Month</t>
  </si>
  <si>
    <t>Pay</t>
  </si>
  <si>
    <t>D. A.</t>
  </si>
  <si>
    <t>HRA</t>
  </si>
  <si>
    <t>TOTAL</t>
  </si>
  <si>
    <t>Total</t>
  </si>
  <si>
    <t>GIS</t>
  </si>
  <si>
    <t xml:space="preserve">Net </t>
  </si>
  <si>
    <t>GPF</t>
  </si>
  <si>
    <t>DCPS</t>
  </si>
  <si>
    <t xml:space="preserve">    </t>
  </si>
  <si>
    <t>Income Tax</t>
  </si>
  <si>
    <t>Pro.   Tax</t>
  </si>
  <si>
    <t>GPF Install</t>
  </si>
  <si>
    <t>MCA</t>
  </si>
  <si>
    <t>MCA Int</t>
  </si>
  <si>
    <t>HRR</t>
  </si>
  <si>
    <t>DCPS Arrears</t>
  </si>
  <si>
    <t>Comp</t>
  </si>
  <si>
    <t>DA  Arrears</t>
  </si>
  <si>
    <t>DA  / Pay Arrears</t>
  </si>
  <si>
    <t xml:space="preserve">HBA </t>
  </si>
  <si>
    <t>HBA            Install</t>
  </si>
  <si>
    <t>GOVERNMENT COLLEGE OF ENGINEERING, JALGAON</t>
  </si>
  <si>
    <t>Lic Fee</t>
  </si>
  <si>
    <t>Lic</t>
  </si>
  <si>
    <t xml:space="preserve">MCA </t>
  </si>
  <si>
    <t>HBA</t>
  </si>
  <si>
    <t>LIC</t>
  </si>
  <si>
    <t>HBA Interest</t>
  </si>
  <si>
    <t>GOVERNMENT  COLLEGE OF ENGINEERING, JALGAON</t>
  </si>
  <si>
    <t>In Tax</t>
  </si>
  <si>
    <t>Motor Car</t>
  </si>
  <si>
    <t>HBA Int</t>
  </si>
  <si>
    <t>GPF Sub</t>
  </si>
  <si>
    <t>Name of Staff:-  Y S Patil</t>
  </si>
  <si>
    <t>Name of Staff:- V M Kanke</t>
  </si>
  <si>
    <t>Name of Staff:-R D Kokate</t>
  </si>
  <si>
    <t>Name of Staff:- M B Bhore</t>
  </si>
  <si>
    <t>Name of Staff:- S S Chaudhari</t>
  </si>
  <si>
    <t>Name of Staff:- M S Phalak</t>
  </si>
  <si>
    <t>Name of Staff:- Y D Kapse</t>
  </si>
  <si>
    <t>Comp Install</t>
  </si>
  <si>
    <t xml:space="preserve">T A </t>
  </si>
  <si>
    <t>CLA</t>
  </si>
  <si>
    <t>Name of Staff:- R.S.Londhe</t>
  </si>
  <si>
    <t>Statement Showing the Details of Pay and Allowances Drawn During the Year: 2021-2022 ( 1-4-2021 to  31-3-2022 )</t>
  </si>
  <si>
    <t>Statement Showing the Details of Pay and Allowances Drawn During the Year: 2021-2022 ( 1.4.2021 to 31.3.2022)</t>
  </si>
  <si>
    <t>Statement Showing the Details of Pay and Allowances Drawn During the Year: 2021-2022 ( 1-4-2021  to  31-3-2022 )</t>
  </si>
  <si>
    <t>1 to 11 April-21</t>
  </si>
  <si>
    <t>12 to 30 April-21</t>
  </si>
  <si>
    <t xml:space="preserve">Name of Staff:- Ansari Abdul Raheman Abdul Gani </t>
  </si>
  <si>
    <t>Name of Staff:- Bachawad Manjusha Rajesh</t>
  </si>
  <si>
    <t>Name of Staff:- Bhusari Mukund Prabhakarrao</t>
  </si>
  <si>
    <t>Name of Staff:- Chikalthankar Sanjay Bhaskarrao</t>
  </si>
  <si>
    <t>Name of Staff:- Dhamse Sanjay Sadashivrao</t>
  </si>
  <si>
    <t>Name of Staff:- Kamble Ramesh Bhujangrao</t>
  </si>
  <si>
    <t>Name of Staff:- Mattani Ashok Gurumukhdas</t>
  </si>
  <si>
    <t>Name of Staff:- Patil Sunil Apparao</t>
  </si>
  <si>
    <t>Name of Staff:- Sadavarte Mahesh Shivling</t>
  </si>
  <si>
    <t>Name of Staff:- Umbarkar Ramesh Balwant</t>
  </si>
  <si>
    <t>Name of Staff:- Rao Mayuresh Narhari</t>
  </si>
  <si>
    <t>Designation:- Lecturer Electronics</t>
  </si>
  <si>
    <t>Designation:- Lecturer Chemistry</t>
  </si>
  <si>
    <t>Designation:-</t>
  </si>
  <si>
    <t>Designation:- Associate Prof. Instrumentation Engg.</t>
  </si>
  <si>
    <t>Designation:- Lecturer Mech. Engg.</t>
  </si>
  <si>
    <t>Name of Staff:- Dhotre Mangala Rambhaji</t>
  </si>
  <si>
    <t>Name of Staff:-  Gaikwad Dnyaneshwar Marotrao</t>
  </si>
  <si>
    <t>Name of Staff:-   Gosavi Narayani Madhukar</t>
  </si>
  <si>
    <t>Name of Staff:-  Jadhav Vikas Prakash</t>
  </si>
  <si>
    <t>Name of Staff:- Kulkarni Samadhan Chandrakantrao</t>
  </si>
  <si>
    <t>Name of Staff:- Malwatkar Gajanan Madhavrao</t>
  </si>
  <si>
    <t>Name of Staff:-   Mahajan Vandana Neelkanth</t>
  </si>
  <si>
    <t>Name of Staff:-  Mohani Shripad Prabhakar</t>
  </si>
  <si>
    <t>Designation:- Assistant Prof. Electronics</t>
  </si>
  <si>
    <t>Name of Staff:- Adam Shirish Govind</t>
  </si>
  <si>
    <t>Designation:- Lecturer Instrumentation</t>
  </si>
  <si>
    <t>Name of Staff:-Ahirrao Sunil Devidas</t>
  </si>
  <si>
    <t>Designation:- Lecturer Maths</t>
  </si>
  <si>
    <t>Designation:- Assistant Prof. Electrical</t>
  </si>
  <si>
    <t>Designation:- Assistant Prof. Mech. Engg.</t>
  </si>
  <si>
    <t>Name of Staff:- Chaudhari Devendra Sona</t>
  </si>
  <si>
    <t>Designation:- Prof. Electronics</t>
  </si>
  <si>
    <t>Name of Staff:- Chaudhari Dilip Vasant</t>
  </si>
  <si>
    <t>Designation:- Lecturer Computer Engg.</t>
  </si>
  <si>
    <t>Name of Staff:- Dongardive Arun Madhavrao</t>
  </si>
  <si>
    <t>Name of Staff:- Gaidhane Prashant Jaichand</t>
  </si>
  <si>
    <t>Designation:- Lecturer Physics</t>
  </si>
  <si>
    <t>Name of Staff:- Patil Maheshkumar Shantaram</t>
  </si>
  <si>
    <t>Designation:- Assistant Prof. Civil</t>
  </si>
  <si>
    <t>Name of Staff:- Nerkar Sachin Suresh</t>
  </si>
  <si>
    <t>Name of Staff:- Patil Swapna Madhukar</t>
  </si>
  <si>
    <t>Name of Staff:- Patil Vilas Tryambak</t>
  </si>
  <si>
    <t>Designation:- Lecturer Appl. Mech.</t>
  </si>
  <si>
    <t>Name of Staff:- Shiledar Shaktikumar Ranjit</t>
  </si>
  <si>
    <t>Designation:- Assisstant Prof. Instrumentation</t>
  </si>
  <si>
    <t>Name of Staff:- Sonpimpale Macchindra Kisan</t>
  </si>
  <si>
    <t>Name of Staff:- Saraf Vidya Rohidas</t>
  </si>
  <si>
    <t>Designation:- Lecturer Civil Engg.</t>
  </si>
  <si>
    <t>Name of Staff:- Wani Sachinkumar Madhukar</t>
  </si>
  <si>
    <t>Name of Staff:- Yawalkar Deepa Pralhadrao</t>
  </si>
  <si>
    <t>Designation:- Lecturer Electrical Engg.</t>
  </si>
  <si>
    <t>Designation :- Junior Clerk</t>
  </si>
  <si>
    <t>T. A.</t>
  </si>
  <si>
    <t>Basic  Arrears</t>
  </si>
  <si>
    <t>T.A./ C.L.A.</t>
  </si>
  <si>
    <t>com</t>
  </si>
  <si>
    <t>Name of Staff:-W A Gavhane</t>
  </si>
  <si>
    <t>Jul &amp; Aug 21</t>
  </si>
  <si>
    <t>Aug &amp; Sept. 21</t>
  </si>
  <si>
    <t>Aug &amp; Sept 2021</t>
  </si>
  <si>
    <t>Aug &amp; Sept 21</t>
  </si>
  <si>
    <t>Name of Staff:-Dawari</t>
  </si>
  <si>
    <t>Sep &amp; Oct 21</t>
  </si>
  <si>
    <t>Agu, Sep &amp; Oct</t>
  </si>
  <si>
    <t>Aug &amp; Sep 21</t>
  </si>
  <si>
    <t>PAY RC</t>
  </si>
  <si>
    <t>Oct &amp; Nov</t>
  </si>
  <si>
    <t>Oct &amp; Nov 21</t>
  </si>
  <si>
    <t>Gross Total</t>
  </si>
  <si>
    <t>RS</t>
  </si>
  <si>
    <t>Total Deduct.</t>
  </si>
  <si>
    <t>NPS Em. con</t>
  </si>
  <si>
    <t>DCPS DA</t>
  </si>
  <si>
    <t>NPS DED</t>
  </si>
  <si>
    <t>T.A.</t>
  </si>
  <si>
    <t>Arrears</t>
  </si>
  <si>
    <t>SR CH</t>
  </si>
  <si>
    <t>P. T.</t>
  </si>
  <si>
    <t>P.T.</t>
  </si>
  <si>
    <t>T. A./ CLA</t>
  </si>
  <si>
    <t>HBA Int.</t>
  </si>
  <si>
    <t>F. A.</t>
  </si>
  <si>
    <t>GPF Inst.</t>
  </si>
  <si>
    <t>H.R.A.</t>
  </si>
  <si>
    <t>I.T.</t>
  </si>
  <si>
    <t>G.I.S.</t>
  </si>
  <si>
    <t>H.B.A.</t>
  </si>
  <si>
    <t>H.B.A. Inter</t>
  </si>
  <si>
    <t>HBA INST</t>
  </si>
  <si>
    <t>H.B.A. ITER.</t>
  </si>
  <si>
    <t>HBA Inter</t>
  </si>
  <si>
    <t>I. T.</t>
  </si>
  <si>
    <t>NPS E.cont.</t>
  </si>
  <si>
    <t>Com</t>
  </si>
  <si>
    <t>Designation :- Lab Asstt Tech</t>
  </si>
  <si>
    <t xml:space="preserve"> Designation - Electrician</t>
  </si>
  <si>
    <t xml:space="preserve">Name of Staff:-  Dalvi Ravindra Ambadas                                                                    </t>
  </si>
  <si>
    <t>Designation :- Data Entry Operator</t>
  </si>
  <si>
    <t xml:space="preserve">Designation :- Lab Asstt </t>
  </si>
  <si>
    <t xml:space="preserve"> Designation :- Lab Asstt </t>
  </si>
  <si>
    <t xml:space="preserve">Name of Staff:- Salve Pritam Hiraman                                                              </t>
  </si>
  <si>
    <t>Designation :- Store Keeper</t>
  </si>
  <si>
    <t xml:space="preserve">Name of Staff:-  Tadvii Nadim Firoj                                                             </t>
  </si>
  <si>
    <t xml:space="preserve">Name of Staff:- Tawar Sunil Jagan                                                                </t>
  </si>
  <si>
    <t xml:space="preserve">Name of Staff:- Sonar Sushma Sanjay                                                         </t>
  </si>
  <si>
    <t>Designation:-Data Entry Operator</t>
  </si>
  <si>
    <t>Designation:-  Lab Asstt</t>
  </si>
  <si>
    <t>Com. Install</t>
  </si>
  <si>
    <t>Designation:- Moulder</t>
  </si>
  <si>
    <t>Designation:- Office Supritendent</t>
  </si>
  <si>
    <t xml:space="preserve"> Designation:- Driver</t>
  </si>
  <si>
    <t>Designation:- Chargeman</t>
  </si>
  <si>
    <t>Designation:- Sr.Clerk</t>
  </si>
  <si>
    <t>Designation:- Programmer</t>
  </si>
  <si>
    <t>Designation:- Carpenter</t>
  </si>
  <si>
    <t xml:space="preserve">Name of Staff:- Rajput Kevalsingh Gopalsingh                                                      </t>
  </si>
  <si>
    <t>Designation:- Senior Clerk</t>
  </si>
  <si>
    <t xml:space="preserve">Name of Staff:- Renuke Rajesh Arjun                                                      </t>
  </si>
  <si>
    <t>Designation:- Welder</t>
  </si>
  <si>
    <t xml:space="preserve">Name of Staff:- Shahane Shrikant Sudhakar                                                      </t>
  </si>
  <si>
    <t>Designation:- Data Entry Operator</t>
  </si>
  <si>
    <t>Designation:-  Chargeman</t>
  </si>
  <si>
    <t xml:space="preserve">Name of Staff:- Chavan Govind Shamrao                                                                             </t>
  </si>
  <si>
    <t>Designation:- Naik</t>
  </si>
  <si>
    <t>Designation:- Peon</t>
  </si>
  <si>
    <t xml:space="preserve"> Designation:- Machinist</t>
  </si>
  <si>
    <t>Designation:- Plumber</t>
  </si>
  <si>
    <t>Designation:-  Storekeeper</t>
  </si>
  <si>
    <t xml:space="preserve"> Designation:-  Lab Asstt</t>
  </si>
  <si>
    <t xml:space="preserve">Name of Staff:- Avhad Dasharath Narayan                                                                     </t>
  </si>
  <si>
    <t>Designation:-  Laboratory Assistant</t>
  </si>
  <si>
    <t xml:space="preserve">Name of Staff:- Borade Sanjay Shriram                                           </t>
  </si>
  <si>
    <t xml:space="preserve">Name of Staff:- Badgujar Kishore Bansilal                                         </t>
  </si>
  <si>
    <t>Designation:-  Laboratory Assistant (Tech.)</t>
  </si>
  <si>
    <t xml:space="preserve">Name of Staff:- Chaudhari Manohar Sitaram                                         </t>
  </si>
  <si>
    <t>Designation:- Office Suprintendent</t>
  </si>
  <si>
    <t xml:space="preserve">Name of Staff:- Gavit Kashiram Motiram                                                          </t>
  </si>
  <si>
    <t xml:space="preserve">Name of Staff:- Jagtap Vasudeo Jagannath                                                    </t>
  </si>
  <si>
    <t xml:space="preserve">Name of Staff:- Kulkarni Rajendra Prabhakarrao                                                                 </t>
  </si>
  <si>
    <t xml:space="preserve">Name of Staff:-  Kadam Shankar Parashram                                                           </t>
  </si>
  <si>
    <t>Designation:- Junior Clerk</t>
  </si>
  <si>
    <t xml:space="preserve">Name of Staff:- Mali Kailas Digamber </t>
  </si>
  <si>
    <t>Designation:- Office Superintendent</t>
  </si>
  <si>
    <t xml:space="preserve">Name of Staff:- More Vijay Dhaku                                                    </t>
  </si>
  <si>
    <t>Designation:- Laboratory Assistant</t>
  </si>
  <si>
    <t xml:space="preserve">Name of Staff:- Mundhe Sahebrao Sakharam                                                      </t>
  </si>
  <si>
    <t xml:space="preserve"> Designation:- Library Attendent</t>
  </si>
  <si>
    <t xml:space="preserve">Name of Staff: Patil Jyoti Chandrashekhar                                                           </t>
  </si>
  <si>
    <t xml:space="preserve">Name of Staff:- Patil Manoj Purushottam                                                   </t>
  </si>
  <si>
    <t xml:space="preserve">Name of Staff:- Patil Sahebrao Narayan                                                       </t>
  </si>
  <si>
    <t xml:space="preserve">Name of Staff:- Patil Sanjay Sukdeo                                                        </t>
  </si>
  <si>
    <t xml:space="preserve"> Designation:- Laboratory Assistant (Tech.)</t>
  </si>
  <si>
    <t xml:space="preserve">Name of Staff:- Pohnerkar Pradeep Laxmanrao                                                     </t>
  </si>
  <si>
    <t>Designation:- Stenographer</t>
  </si>
  <si>
    <t>Name of Staff:- Teli Pralhad Ramdas</t>
  </si>
  <si>
    <t xml:space="preserve">Name of Staff:  Walzade Rajesh Ambadas                                                                     </t>
  </si>
  <si>
    <t xml:space="preserve">Name of Staff:- Zope Sharad Giradhar                                                                              </t>
  </si>
  <si>
    <t>Designation:- Laboratory Assistant (Tech.)</t>
  </si>
  <si>
    <t xml:space="preserve">Name of Staff:- Sonawane Prakash Rajaram                                                                             </t>
  </si>
  <si>
    <t xml:space="preserve">Name of Staff:- Wani Rajendra Shivlal                                                                         </t>
  </si>
  <si>
    <t xml:space="preserve">Name of Staff:-  Achari Sagar Rajendra                                                                   </t>
  </si>
  <si>
    <t>Designation :- Laboratory Assistant (Tech.)</t>
  </si>
  <si>
    <t>Name of Staff:- Ambhure Rajani Nathuram</t>
  </si>
  <si>
    <t xml:space="preserve">Name of Staff:-  Baviskar Dipali Arun                                                                </t>
  </si>
  <si>
    <t xml:space="preserve">Name of Staff:-  Bhaddive Vinod Bhaskar                                               </t>
  </si>
  <si>
    <t xml:space="preserve"> Designation :- Laboratory Assistant (Tech.)</t>
  </si>
  <si>
    <t xml:space="preserve">Name of Staff:-  Bhaltadak Manoj Subhash                                                                                                 </t>
  </si>
  <si>
    <t xml:space="preserve">Name of Staff:-  Bornare Vidya Harish                                                                        </t>
  </si>
  <si>
    <t xml:space="preserve">Name of Staff:-  Dukare Vishnu Harikisan                                                                  </t>
  </si>
  <si>
    <t>Name of Staff:- Gholap Pundlik Somnath</t>
  </si>
  <si>
    <t>Designation :- Black-smith</t>
  </si>
  <si>
    <t>Name of Staff:- Godse Monica Vishnu</t>
  </si>
  <si>
    <t xml:space="preserve">Name of Staff:-  Joshi Tejaswini Arun                                                        </t>
  </si>
  <si>
    <t xml:space="preserve">Name of Staff:-  Kalsait Bharati Vijay                                                  </t>
  </si>
  <si>
    <t>Designation :- Laboratory Assistant</t>
  </si>
  <si>
    <t xml:space="preserve">Name of Staff:-  Koli Kailas Kadu                                                                  </t>
  </si>
  <si>
    <t xml:space="preserve">Name of Staff:-   Kulkarni Ankush Anil                                                               </t>
  </si>
  <si>
    <t xml:space="preserve">Name of Staff:-  Madke Anuja Ramnath                </t>
  </si>
  <si>
    <t>Designation :-Laboratory Assistant (Tech.)</t>
  </si>
  <si>
    <t xml:space="preserve">Name of Staff:-  Malche Nageshwar Uttamrao                                                 </t>
  </si>
  <si>
    <t xml:space="preserve"> Designation :- Laboratory Assistant</t>
  </si>
  <si>
    <t xml:space="preserve">Name of Staff:-  Morey Prakash Sakharam                                                                       </t>
  </si>
  <si>
    <t>Designation:- Assistant Librarian</t>
  </si>
  <si>
    <t xml:space="preserve">Name of Staff:-  Patil Sanjay Uttamrao                                                      </t>
  </si>
  <si>
    <t xml:space="preserve">Name of Staff:-  Pawar Shital Jaysing                                                     </t>
  </si>
  <si>
    <t xml:space="preserve">Name of Staff:- Sanap Bharat Shankar                                                                     </t>
  </si>
  <si>
    <t xml:space="preserve">Name of Staff:- Sapkale Kirti Vasudeo                                                              </t>
  </si>
  <si>
    <t xml:space="preserve">Name of Staff:-  Sathe Vaishali Dagadu                                                                  </t>
  </si>
  <si>
    <t xml:space="preserve"> Designation:- Senior Clerk</t>
  </si>
  <si>
    <t xml:space="preserve">Name of Staff:-  Tadvi Amin Jamir                                                                               </t>
  </si>
  <si>
    <t xml:space="preserve"> Designation:- Junior Clerk</t>
  </si>
  <si>
    <t>Designation :-Laboratory Assistant</t>
  </si>
  <si>
    <t xml:space="preserve">Name of Staff:- Tayade Anil Arun                                                               </t>
  </si>
  <si>
    <t xml:space="preserve">Name of Staff :-  Ugale Manoj Subhash                                               </t>
  </si>
  <si>
    <t xml:space="preserve">Name of Staff:- Chaudhari Anil Baburao                                                         </t>
  </si>
  <si>
    <t>Designation :- Peon / Hamal</t>
  </si>
  <si>
    <t xml:space="preserve">Name of Staff:-  Bhavsar N. P.                                                                   </t>
  </si>
  <si>
    <t xml:space="preserve">Name of Staff:-  Bagul M. M.                                                                       </t>
  </si>
  <si>
    <t xml:space="preserve">Name of Staff:-  Kabade B. A.                                                               </t>
  </si>
  <si>
    <t xml:space="preserve">Name of Staff:-  Wagh N. N.                                                            </t>
  </si>
  <si>
    <t xml:space="preserve">Name of Staff:- Baiker R. P.                                                                </t>
  </si>
  <si>
    <t xml:space="preserve">Name of Staff:- Pagare D. D.                                                             </t>
  </si>
  <si>
    <t xml:space="preserve">Name of Staff:- Patil R. R.                                                           </t>
  </si>
  <si>
    <t xml:space="preserve">Name of Staff:- Patil S. A.                                                            </t>
  </si>
  <si>
    <t xml:space="preserve">Name of Staff:- Gohil G. G.                                                                                                </t>
  </si>
  <si>
    <t xml:space="preserve">Name of Staff:- Bagul S. S. </t>
  </si>
  <si>
    <t xml:space="preserve">Name of Staff:- Wakle B. T.                                                                      </t>
  </si>
  <si>
    <t xml:space="preserve">Name of Staff:- Bhalerao S. R.                                                          </t>
  </si>
  <si>
    <t xml:space="preserve">Name of Staff:- Kulkarni S. P.                                                             </t>
  </si>
  <si>
    <t xml:space="preserve">Name of Staff:-Wani  R. L.                                               </t>
  </si>
  <si>
    <t xml:space="preserve">Name of Staff:- Dalvi N. S.                                                       </t>
  </si>
  <si>
    <t xml:space="preserve">Name of Staff:- Birhade S. S. </t>
  </si>
  <si>
    <t>EXC. PAYRC</t>
  </si>
  <si>
    <t>H.B.A. INTR</t>
  </si>
  <si>
    <t>H.B.A. INST</t>
  </si>
  <si>
    <t>15/07/21 To Nov-21</t>
  </si>
  <si>
    <t>Nov-21 &amp; Dec-21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</si>
</sst>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" fontId="10" fillId="0" borderId="1" xfId="0" applyNumberFormat="1" applyFont="1" applyBorder="1" applyAlignment="1">
      <alignment vertical="center" wrapText="1"/>
    </xf>
    <xf numFmtId="17" fontId="7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" fontId="10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 wrapText="1"/>
    </xf>
    <xf numFmtId="17" fontId="10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743</xdr:row>
      <xdr:rowOff>0</xdr:rowOff>
    </xdr:from>
    <xdr:to>
      <xdr:col>21</xdr:col>
      <xdr:colOff>152400</xdr:colOff>
      <xdr:row>743</xdr:row>
      <xdr:rowOff>152400</xdr:rowOff>
    </xdr:to>
    <xdr:pic>
      <xdr:nvPicPr>
        <xdr:cNvPr id="3" name="Picture 3" descr="https://beams.mahakosh.gov.in/Beams5/BudgetMVC/images/waitSRC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571" y="157883679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3"/>
  <sheetViews>
    <sheetView view="pageBreakPreview" topLeftCell="A333" zoomScaleNormal="80" zoomScaleSheetLayoutView="100" workbookViewId="0">
      <selection activeCell="D342" sqref="D342"/>
    </sheetView>
  </sheetViews>
  <sheetFormatPr defaultRowHeight="12.75"/>
  <cols>
    <col min="1" max="1" width="9" style="1" customWidth="1"/>
    <col min="2" max="2" width="10" style="1" customWidth="1"/>
    <col min="3" max="3" width="9" style="1" customWidth="1"/>
    <col min="4" max="5" width="8.85546875" style="1" customWidth="1"/>
    <col min="6" max="6" width="6.5703125" style="1" customWidth="1"/>
    <col min="7" max="7" width="10" style="1" customWidth="1"/>
    <col min="8" max="8" width="10.140625" style="1" customWidth="1"/>
    <col min="9" max="9" width="9" style="1" customWidth="1"/>
    <col min="10" max="10" width="7.42578125" style="1" customWidth="1"/>
    <col min="11" max="11" width="10.42578125" style="1" customWidth="1"/>
    <col min="12" max="12" width="7.85546875" style="1" customWidth="1"/>
    <col min="13" max="13" width="9.140625" style="1" customWidth="1"/>
    <col min="14" max="14" width="8.7109375" style="1" customWidth="1"/>
    <col min="15" max="15" width="6.140625" style="1" customWidth="1"/>
    <col min="16" max="16" width="4.42578125" style="1" customWidth="1"/>
    <col min="17" max="17" width="10.5703125" style="1" customWidth="1"/>
    <col min="18" max="18" width="10.42578125" style="1" customWidth="1"/>
    <col min="19" max="19" width="11" style="1" customWidth="1"/>
    <col min="20" max="16384" width="9.140625" style="1"/>
  </cols>
  <sheetData>
    <row r="1" spans="1:19" ht="20.100000000000001" customHeight="1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2"/>
    </row>
    <row r="2" spans="1:19" ht="20.100000000000001" customHeight="1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2"/>
    </row>
    <row r="3" spans="1:19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"/>
    </row>
    <row r="4" spans="1:19" ht="20.100000000000001" customHeight="1">
      <c r="A4" s="18" t="s">
        <v>76</v>
      </c>
      <c r="B4" s="18"/>
      <c r="C4" s="18"/>
      <c r="D4" s="18"/>
      <c r="E4" s="18"/>
      <c r="F4" s="18"/>
      <c r="G4" s="18"/>
      <c r="H4" s="18"/>
      <c r="I4" s="18" t="s">
        <v>77</v>
      </c>
      <c r="J4" s="18"/>
      <c r="K4" s="18"/>
      <c r="L4" s="19"/>
      <c r="M4" s="19"/>
      <c r="N4" s="19"/>
      <c r="O4" s="18"/>
      <c r="P4" s="18"/>
      <c r="Q4" s="18"/>
      <c r="R4" s="18"/>
      <c r="S4" s="2"/>
    </row>
    <row r="5" spans="1:19" ht="20.10000000000000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19"/>
      <c r="O5" s="18"/>
      <c r="P5" s="18"/>
      <c r="Q5" s="18"/>
      <c r="R5" s="18"/>
      <c r="S5" s="2"/>
    </row>
    <row r="6" spans="1:19" ht="39.950000000000003" customHeight="1">
      <c r="A6" s="20" t="s">
        <v>0</v>
      </c>
      <c r="B6" s="20" t="s">
        <v>1</v>
      </c>
      <c r="C6" s="20" t="s">
        <v>2</v>
      </c>
      <c r="D6" s="20" t="s">
        <v>3</v>
      </c>
      <c r="E6" s="20" t="s">
        <v>104</v>
      </c>
      <c r="F6" s="20" t="s">
        <v>44</v>
      </c>
      <c r="G6" s="20" t="s">
        <v>19</v>
      </c>
      <c r="H6" s="21" t="s">
        <v>120</v>
      </c>
      <c r="I6" s="20" t="s">
        <v>34</v>
      </c>
      <c r="J6" s="20" t="s">
        <v>13</v>
      </c>
      <c r="K6" s="20" t="s">
        <v>21</v>
      </c>
      <c r="L6" s="20" t="s">
        <v>32</v>
      </c>
      <c r="M6" s="20" t="s">
        <v>11</v>
      </c>
      <c r="N6" s="20" t="s">
        <v>6</v>
      </c>
      <c r="O6" s="20" t="s">
        <v>130</v>
      </c>
      <c r="P6" s="20" t="s">
        <v>121</v>
      </c>
      <c r="Q6" s="21" t="s">
        <v>122</v>
      </c>
      <c r="R6" s="21" t="s">
        <v>7</v>
      </c>
      <c r="S6" s="4"/>
    </row>
    <row r="7" spans="1:19" ht="20.100000000000001" customHeight="1">
      <c r="A7" s="22">
        <v>44256</v>
      </c>
      <c r="B7" s="35">
        <v>98200</v>
      </c>
      <c r="C7" s="23">
        <f>ROUND((B7)*0.17,0)</f>
        <v>16694</v>
      </c>
      <c r="D7" s="23">
        <f>ROUND((B7)*0.08,0)</f>
        <v>7856</v>
      </c>
      <c r="E7" s="23">
        <v>1200</v>
      </c>
      <c r="F7" s="23"/>
      <c r="G7" s="23"/>
      <c r="H7" s="24">
        <f t="shared" ref="H7:H18" si="0">SUM(B7:G7)</f>
        <v>123950</v>
      </c>
      <c r="I7" s="25">
        <v>7000</v>
      </c>
      <c r="J7" s="25"/>
      <c r="K7" s="25">
        <v>10338</v>
      </c>
      <c r="L7" s="25">
        <v>3500</v>
      </c>
      <c r="M7" s="23">
        <v>15000</v>
      </c>
      <c r="N7" s="23">
        <v>960</v>
      </c>
      <c r="O7" s="25">
        <v>200</v>
      </c>
      <c r="P7" s="25">
        <v>1</v>
      </c>
      <c r="Q7" s="23">
        <f t="shared" ref="Q7:Q18" si="1">SUM(I7:P7)</f>
        <v>36999</v>
      </c>
      <c r="R7" s="24">
        <f t="shared" ref="R7:R18" si="2">H7-Q7</f>
        <v>86951</v>
      </c>
      <c r="S7" s="4"/>
    </row>
    <row r="8" spans="1:19" ht="20.100000000000001" customHeight="1">
      <c r="A8" s="22">
        <v>44287</v>
      </c>
      <c r="B8" s="35">
        <v>98200</v>
      </c>
      <c r="C8" s="23">
        <f t="shared" ref="C8:C13" si="3">ROUND((B8)*0.17,0)</f>
        <v>16694</v>
      </c>
      <c r="D8" s="23">
        <f t="shared" ref="D8:D13" si="4">ROUND((B8)*0.08,0)</f>
        <v>7856</v>
      </c>
      <c r="E8" s="23">
        <v>1200</v>
      </c>
      <c r="F8" s="23"/>
      <c r="G8" s="23"/>
      <c r="H8" s="24">
        <f t="shared" si="0"/>
        <v>123950</v>
      </c>
      <c r="I8" s="25">
        <v>7000</v>
      </c>
      <c r="J8" s="25"/>
      <c r="K8" s="25">
        <v>10338</v>
      </c>
      <c r="L8" s="25">
        <v>3500</v>
      </c>
      <c r="M8" s="23">
        <v>15000</v>
      </c>
      <c r="N8" s="23">
        <v>960</v>
      </c>
      <c r="O8" s="25">
        <v>200</v>
      </c>
      <c r="P8" s="25">
        <v>1</v>
      </c>
      <c r="Q8" s="23">
        <f t="shared" si="1"/>
        <v>36999</v>
      </c>
      <c r="R8" s="24">
        <f t="shared" si="2"/>
        <v>86951</v>
      </c>
      <c r="S8" s="4"/>
    </row>
    <row r="9" spans="1:19" ht="20.100000000000001" customHeight="1">
      <c r="A9" s="22">
        <v>44317</v>
      </c>
      <c r="B9" s="35">
        <v>98200</v>
      </c>
      <c r="C9" s="23">
        <f t="shared" si="3"/>
        <v>16694</v>
      </c>
      <c r="D9" s="23">
        <f t="shared" si="4"/>
        <v>7856</v>
      </c>
      <c r="E9" s="23">
        <v>1200</v>
      </c>
      <c r="F9" s="23"/>
      <c r="G9" s="23"/>
      <c r="H9" s="24">
        <f t="shared" si="0"/>
        <v>123950</v>
      </c>
      <c r="I9" s="25">
        <v>7000</v>
      </c>
      <c r="J9" s="25"/>
      <c r="K9" s="25">
        <v>10338</v>
      </c>
      <c r="L9" s="25">
        <v>3500</v>
      </c>
      <c r="M9" s="23">
        <v>15000</v>
      </c>
      <c r="N9" s="23">
        <v>960</v>
      </c>
      <c r="O9" s="25">
        <v>200</v>
      </c>
      <c r="P9" s="25">
        <v>1</v>
      </c>
      <c r="Q9" s="23">
        <f t="shared" si="1"/>
        <v>36999</v>
      </c>
      <c r="R9" s="24">
        <f t="shared" si="2"/>
        <v>86951</v>
      </c>
      <c r="S9" s="4"/>
    </row>
    <row r="10" spans="1:19" ht="20.100000000000001" customHeight="1">
      <c r="A10" s="22">
        <v>44348</v>
      </c>
      <c r="B10" s="35">
        <v>98200</v>
      </c>
      <c r="C10" s="23">
        <f t="shared" si="3"/>
        <v>16694</v>
      </c>
      <c r="D10" s="23">
        <f t="shared" si="4"/>
        <v>7856</v>
      </c>
      <c r="E10" s="23">
        <v>1200</v>
      </c>
      <c r="F10" s="23"/>
      <c r="G10" s="23"/>
      <c r="H10" s="24">
        <f t="shared" si="0"/>
        <v>123950</v>
      </c>
      <c r="I10" s="25">
        <v>7000</v>
      </c>
      <c r="J10" s="25"/>
      <c r="K10" s="25">
        <v>10338</v>
      </c>
      <c r="L10" s="25">
        <v>3500</v>
      </c>
      <c r="M10" s="23">
        <v>15000</v>
      </c>
      <c r="N10" s="23">
        <v>960</v>
      </c>
      <c r="O10" s="25">
        <v>200</v>
      </c>
      <c r="P10" s="25">
        <v>1</v>
      </c>
      <c r="Q10" s="23">
        <f t="shared" si="1"/>
        <v>36999</v>
      </c>
      <c r="R10" s="24">
        <f t="shared" si="2"/>
        <v>86951</v>
      </c>
      <c r="S10" s="4"/>
    </row>
    <row r="11" spans="1:19" ht="20.100000000000001" customHeight="1">
      <c r="A11" s="22">
        <v>44378</v>
      </c>
      <c r="B11" s="35">
        <v>101100</v>
      </c>
      <c r="C11" s="23">
        <f t="shared" si="3"/>
        <v>17187</v>
      </c>
      <c r="D11" s="23">
        <f t="shared" si="4"/>
        <v>8088</v>
      </c>
      <c r="E11" s="23">
        <v>1200</v>
      </c>
      <c r="F11" s="23"/>
      <c r="G11" s="23"/>
      <c r="H11" s="24">
        <f t="shared" si="0"/>
        <v>127575</v>
      </c>
      <c r="I11" s="25">
        <v>7000</v>
      </c>
      <c r="J11" s="25"/>
      <c r="K11" s="25">
        <v>10338</v>
      </c>
      <c r="L11" s="25">
        <v>3500</v>
      </c>
      <c r="M11" s="23">
        <v>15000</v>
      </c>
      <c r="N11" s="23">
        <v>960</v>
      </c>
      <c r="O11" s="25">
        <v>200</v>
      </c>
      <c r="P11" s="25">
        <v>1</v>
      </c>
      <c r="Q11" s="23">
        <f t="shared" si="1"/>
        <v>36999</v>
      </c>
      <c r="R11" s="24">
        <f t="shared" si="2"/>
        <v>90576</v>
      </c>
      <c r="S11" s="4"/>
    </row>
    <row r="12" spans="1:19" ht="20.100000000000001" customHeight="1">
      <c r="A12" s="22">
        <v>44409</v>
      </c>
      <c r="B12" s="35">
        <v>101100</v>
      </c>
      <c r="C12" s="23">
        <f t="shared" si="3"/>
        <v>17187</v>
      </c>
      <c r="D12" s="23">
        <f t="shared" si="4"/>
        <v>8088</v>
      </c>
      <c r="E12" s="23">
        <v>1200</v>
      </c>
      <c r="F12" s="23"/>
      <c r="G12" s="23">
        <v>132386</v>
      </c>
      <c r="H12" s="24">
        <f t="shared" si="0"/>
        <v>259961</v>
      </c>
      <c r="I12" s="25">
        <v>7000</v>
      </c>
      <c r="J12" s="25"/>
      <c r="K12" s="25">
        <v>10338</v>
      </c>
      <c r="L12" s="25">
        <v>3500</v>
      </c>
      <c r="M12" s="23">
        <v>54700</v>
      </c>
      <c r="N12" s="23">
        <v>960</v>
      </c>
      <c r="O12" s="25">
        <v>200</v>
      </c>
      <c r="P12" s="25">
        <v>1</v>
      </c>
      <c r="Q12" s="23">
        <f t="shared" si="1"/>
        <v>76699</v>
      </c>
      <c r="R12" s="24">
        <f t="shared" si="2"/>
        <v>183262</v>
      </c>
      <c r="S12" s="4"/>
    </row>
    <row r="13" spans="1:19" ht="20.100000000000001" customHeight="1">
      <c r="A13" s="22">
        <v>44440</v>
      </c>
      <c r="B13" s="35">
        <v>101100</v>
      </c>
      <c r="C13" s="23">
        <f t="shared" si="3"/>
        <v>17187</v>
      </c>
      <c r="D13" s="23">
        <f t="shared" si="4"/>
        <v>8088</v>
      </c>
      <c r="E13" s="23">
        <v>1200</v>
      </c>
      <c r="F13" s="23"/>
      <c r="G13" s="23"/>
      <c r="H13" s="24">
        <f t="shared" si="0"/>
        <v>127575</v>
      </c>
      <c r="I13" s="25">
        <v>7000</v>
      </c>
      <c r="J13" s="25"/>
      <c r="K13" s="25">
        <v>10338</v>
      </c>
      <c r="L13" s="25">
        <v>3500</v>
      </c>
      <c r="M13" s="23">
        <v>15000</v>
      </c>
      <c r="N13" s="23">
        <v>960</v>
      </c>
      <c r="O13" s="25">
        <v>200</v>
      </c>
      <c r="P13" s="25">
        <v>1</v>
      </c>
      <c r="Q13" s="23">
        <f t="shared" si="1"/>
        <v>36999</v>
      </c>
      <c r="R13" s="24">
        <f t="shared" si="2"/>
        <v>90576</v>
      </c>
      <c r="S13" s="4"/>
    </row>
    <row r="14" spans="1:19" ht="20.100000000000001" customHeight="1">
      <c r="A14" s="22">
        <v>44470</v>
      </c>
      <c r="B14" s="35">
        <v>101100</v>
      </c>
      <c r="C14" s="23">
        <f>ROUND((B14)*0.28,0)</f>
        <v>28308</v>
      </c>
      <c r="D14" s="23">
        <f>ROUND((B14)*0.09,0)</f>
        <v>9099</v>
      </c>
      <c r="E14" s="23">
        <v>1200</v>
      </c>
      <c r="F14" s="23"/>
      <c r="G14" s="23">
        <v>23825</v>
      </c>
      <c r="H14" s="24">
        <f t="shared" si="0"/>
        <v>163532</v>
      </c>
      <c r="I14" s="25">
        <v>7000</v>
      </c>
      <c r="J14" s="25"/>
      <c r="K14" s="25">
        <v>10338</v>
      </c>
      <c r="L14" s="25">
        <v>3500</v>
      </c>
      <c r="M14" s="23">
        <v>15000</v>
      </c>
      <c r="N14" s="23">
        <v>960</v>
      </c>
      <c r="O14" s="25">
        <v>200</v>
      </c>
      <c r="P14" s="25">
        <v>1</v>
      </c>
      <c r="Q14" s="23">
        <f t="shared" si="1"/>
        <v>36999</v>
      </c>
      <c r="R14" s="24">
        <f t="shared" si="2"/>
        <v>126533</v>
      </c>
      <c r="S14" s="4"/>
    </row>
    <row r="15" spans="1:19" ht="20.100000000000001" customHeight="1">
      <c r="A15" s="22">
        <v>44501</v>
      </c>
      <c r="B15" s="35">
        <v>101100</v>
      </c>
      <c r="C15" s="23">
        <f t="shared" ref="C15:C18" si="5">ROUND((B15)*0.28,0)</f>
        <v>28308</v>
      </c>
      <c r="D15" s="23">
        <f t="shared" ref="D15:D18" si="6">ROUND((B15)*0.09,0)</f>
        <v>9099</v>
      </c>
      <c r="E15" s="23">
        <v>1200</v>
      </c>
      <c r="F15" s="23"/>
      <c r="G15" s="23"/>
      <c r="H15" s="24">
        <f t="shared" si="0"/>
        <v>139707</v>
      </c>
      <c r="I15" s="25">
        <v>7000</v>
      </c>
      <c r="J15" s="25"/>
      <c r="K15" s="25">
        <v>10338</v>
      </c>
      <c r="L15" s="25">
        <v>3500</v>
      </c>
      <c r="M15" s="23">
        <v>15000</v>
      </c>
      <c r="N15" s="23">
        <v>960</v>
      </c>
      <c r="O15" s="25">
        <v>200</v>
      </c>
      <c r="P15" s="25">
        <v>1</v>
      </c>
      <c r="Q15" s="23">
        <f t="shared" si="1"/>
        <v>36999</v>
      </c>
      <c r="R15" s="24">
        <f t="shared" si="2"/>
        <v>102708</v>
      </c>
      <c r="S15" s="4"/>
    </row>
    <row r="16" spans="1:19" ht="20.100000000000001" customHeight="1">
      <c r="A16" s="22">
        <v>44531</v>
      </c>
      <c r="B16" s="35">
        <v>101100</v>
      </c>
      <c r="C16" s="23">
        <f t="shared" si="5"/>
        <v>28308</v>
      </c>
      <c r="D16" s="23">
        <f t="shared" si="6"/>
        <v>9099</v>
      </c>
      <c r="E16" s="23">
        <v>1200</v>
      </c>
      <c r="F16" s="23"/>
      <c r="G16" s="23">
        <v>164575</v>
      </c>
      <c r="H16" s="24">
        <f t="shared" si="0"/>
        <v>304282</v>
      </c>
      <c r="I16" s="25">
        <f>7000+99432+65143</f>
        <v>171575</v>
      </c>
      <c r="J16" s="25"/>
      <c r="K16" s="25">
        <v>10338</v>
      </c>
      <c r="L16" s="25">
        <v>3500</v>
      </c>
      <c r="M16" s="23">
        <v>79373</v>
      </c>
      <c r="N16" s="23">
        <v>960</v>
      </c>
      <c r="O16" s="25">
        <v>200</v>
      </c>
      <c r="P16" s="25">
        <v>1</v>
      </c>
      <c r="Q16" s="23">
        <f t="shared" si="1"/>
        <v>265947</v>
      </c>
      <c r="R16" s="24">
        <f t="shared" si="2"/>
        <v>38335</v>
      </c>
      <c r="S16" s="4"/>
    </row>
    <row r="17" spans="1:19" ht="20.100000000000001" customHeight="1">
      <c r="A17" s="22">
        <v>44562</v>
      </c>
      <c r="B17" s="35">
        <v>101100</v>
      </c>
      <c r="C17" s="23">
        <f t="shared" si="5"/>
        <v>28308</v>
      </c>
      <c r="D17" s="23">
        <f t="shared" si="6"/>
        <v>9099</v>
      </c>
      <c r="E17" s="23">
        <v>1200</v>
      </c>
      <c r="F17" s="23"/>
      <c r="G17" s="23">
        <v>37686</v>
      </c>
      <c r="H17" s="24">
        <f t="shared" si="0"/>
        <v>177393</v>
      </c>
      <c r="I17" s="25">
        <f>7000+7650</f>
        <v>14650</v>
      </c>
      <c r="J17" s="25"/>
      <c r="K17" s="25">
        <v>10338</v>
      </c>
      <c r="L17" s="25">
        <v>3500</v>
      </c>
      <c r="M17" s="23">
        <v>30000</v>
      </c>
      <c r="N17" s="23">
        <v>960</v>
      </c>
      <c r="O17" s="25">
        <v>200</v>
      </c>
      <c r="P17" s="25">
        <v>1</v>
      </c>
      <c r="Q17" s="23">
        <f t="shared" si="1"/>
        <v>59649</v>
      </c>
      <c r="R17" s="24">
        <f t="shared" si="2"/>
        <v>117744</v>
      </c>
      <c r="S17" s="4"/>
    </row>
    <row r="18" spans="1:19" ht="20.100000000000001" customHeight="1">
      <c r="A18" s="22">
        <v>44593</v>
      </c>
      <c r="B18" s="35">
        <v>101100</v>
      </c>
      <c r="C18" s="23">
        <f t="shared" si="5"/>
        <v>28308</v>
      </c>
      <c r="D18" s="23">
        <f t="shared" si="6"/>
        <v>9099</v>
      </c>
      <c r="E18" s="23">
        <v>1200</v>
      </c>
      <c r="F18" s="23"/>
      <c r="G18" s="23"/>
      <c r="H18" s="24">
        <f t="shared" si="0"/>
        <v>139707</v>
      </c>
      <c r="I18" s="25">
        <v>7000</v>
      </c>
      <c r="J18" s="25"/>
      <c r="K18" s="25">
        <v>10338</v>
      </c>
      <c r="L18" s="25">
        <v>3500</v>
      </c>
      <c r="M18" s="23"/>
      <c r="N18" s="23">
        <v>960</v>
      </c>
      <c r="O18" s="25">
        <v>300</v>
      </c>
      <c r="P18" s="25">
        <v>1</v>
      </c>
      <c r="Q18" s="23">
        <f t="shared" si="1"/>
        <v>22099</v>
      </c>
      <c r="R18" s="24">
        <f t="shared" si="2"/>
        <v>117608</v>
      </c>
      <c r="S18" s="6"/>
    </row>
    <row r="19" spans="1:19" ht="20.100000000000001" customHeight="1">
      <c r="A19" s="26" t="s">
        <v>4</v>
      </c>
      <c r="B19" s="35">
        <f>SUM(B7:B18)</f>
        <v>1201600</v>
      </c>
      <c r="C19" s="35">
        <f t="shared" ref="C19:R19" si="7">SUM(C7:C18)</f>
        <v>259877</v>
      </c>
      <c r="D19" s="35">
        <f t="shared" si="7"/>
        <v>101183</v>
      </c>
      <c r="E19" s="35">
        <f t="shared" si="7"/>
        <v>14400</v>
      </c>
      <c r="F19" s="35">
        <f t="shared" si="7"/>
        <v>0</v>
      </c>
      <c r="G19" s="35">
        <f t="shared" si="7"/>
        <v>358472</v>
      </c>
      <c r="H19" s="35">
        <f t="shared" si="7"/>
        <v>1935532</v>
      </c>
      <c r="I19" s="35">
        <f t="shared" si="7"/>
        <v>256225</v>
      </c>
      <c r="J19" s="35">
        <f t="shared" si="7"/>
        <v>0</v>
      </c>
      <c r="K19" s="35">
        <f t="shared" si="7"/>
        <v>124056</v>
      </c>
      <c r="L19" s="35">
        <f t="shared" si="7"/>
        <v>42000</v>
      </c>
      <c r="M19" s="35">
        <f t="shared" si="7"/>
        <v>284073</v>
      </c>
      <c r="N19" s="35">
        <f t="shared" si="7"/>
        <v>11520</v>
      </c>
      <c r="O19" s="35">
        <f t="shared" si="7"/>
        <v>2500</v>
      </c>
      <c r="P19" s="35">
        <f t="shared" si="7"/>
        <v>12</v>
      </c>
      <c r="Q19" s="35">
        <f t="shared" si="7"/>
        <v>720386</v>
      </c>
      <c r="R19" s="35">
        <f t="shared" si="7"/>
        <v>1215146</v>
      </c>
      <c r="S19" s="6"/>
    </row>
    <row r="20" spans="1:19" ht="20.100000000000001" customHeight="1">
      <c r="A20" s="29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6"/>
    </row>
    <row r="21" spans="1:19" ht="20.100000000000001" customHeight="1">
      <c r="A21" s="2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52"/>
      <c r="O21" s="52"/>
      <c r="P21" s="52"/>
      <c r="Q21" s="52"/>
      <c r="R21" s="52"/>
      <c r="S21" s="6"/>
    </row>
    <row r="22" spans="1:19" ht="20.100000000000001" customHeight="1">
      <c r="A22" s="27"/>
      <c r="B22" s="19"/>
      <c r="C22" s="19"/>
      <c r="D22" s="19"/>
      <c r="E22" s="19"/>
      <c r="F22" s="19"/>
      <c r="G22" s="67"/>
      <c r="H22" s="68"/>
      <c r="I22" s="19"/>
      <c r="J22" s="19"/>
      <c r="K22" s="67"/>
      <c r="L22" s="19"/>
      <c r="M22" s="67"/>
      <c r="N22" s="18"/>
      <c r="O22" s="18"/>
      <c r="P22" s="18"/>
      <c r="Q22" s="18"/>
      <c r="R22" s="18"/>
      <c r="S22" s="4"/>
    </row>
    <row r="23" spans="1:19" ht="20.100000000000001" customHeight="1">
      <c r="A23" s="1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18"/>
      <c r="O23" s="18"/>
      <c r="P23" s="18"/>
      <c r="Q23" s="18"/>
      <c r="R23" s="18"/>
      <c r="S23" s="4"/>
    </row>
    <row r="24" spans="1:19" ht="20.100000000000001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"/>
    </row>
    <row r="25" spans="1:19" ht="20.100000000000001" customHeight="1">
      <c r="A25" s="69" t="s">
        <v>30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2"/>
    </row>
    <row r="26" spans="1:19" ht="20.100000000000001" customHeight="1">
      <c r="A26" s="69" t="s">
        <v>46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2"/>
    </row>
    <row r="27" spans="1:19" ht="20.100000000000001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"/>
    </row>
    <row r="28" spans="1:19" ht="20.100000000000001" customHeight="1">
      <c r="A28" s="18" t="s">
        <v>78</v>
      </c>
      <c r="B28" s="18"/>
      <c r="C28" s="18"/>
      <c r="D28" s="18"/>
      <c r="E28" s="18"/>
      <c r="F28" s="18"/>
      <c r="G28" s="18"/>
      <c r="H28" s="18"/>
      <c r="I28" s="18" t="s">
        <v>79</v>
      </c>
      <c r="J28" s="18"/>
      <c r="K28" s="18"/>
      <c r="L28" s="19"/>
      <c r="M28" s="19"/>
      <c r="N28" s="19"/>
      <c r="O28" s="18"/>
      <c r="P28" s="18"/>
      <c r="Q28" s="18"/>
      <c r="R28" s="18"/>
      <c r="S28" s="2"/>
    </row>
    <row r="29" spans="1:19" ht="20.100000000000001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9"/>
      <c r="N29" s="19"/>
      <c r="O29" s="18"/>
      <c r="P29" s="18"/>
      <c r="Q29" s="18"/>
      <c r="R29" s="18"/>
      <c r="S29" s="2"/>
    </row>
    <row r="30" spans="1:19" ht="39.950000000000003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104</v>
      </c>
      <c r="F30" s="20" t="s">
        <v>44</v>
      </c>
      <c r="G30" s="20" t="s">
        <v>19</v>
      </c>
      <c r="H30" s="21" t="s">
        <v>120</v>
      </c>
      <c r="I30" s="20" t="s">
        <v>34</v>
      </c>
      <c r="J30" s="20" t="s">
        <v>13</v>
      </c>
      <c r="K30" s="20" t="s">
        <v>21</v>
      </c>
      <c r="L30" s="20" t="s">
        <v>132</v>
      </c>
      <c r="M30" s="20" t="s">
        <v>11</v>
      </c>
      <c r="N30" s="20" t="s">
        <v>6</v>
      </c>
      <c r="O30" s="20" t="s">
        <v>130</v>
      </c>
      <c r="P30" s="20" t="s">
        <v>121</v>
      </c>
      <c r="Q30" s="21" t="s">
        <v>122</v>
      </c>
      <c r="R30" s="21" t="s">
        <v>7</v>
      </c>
      <c r="S30" s="2"/>
    </row>
    <row r="31" spans="1:19" ht="20.100000000000001" customHeight="1">
      <c r="A31" s="22">
        <v>44256</v>
      </c>
      <c r="B31" s="23">
        <v>161600</v>
      </c>
      <c r="C31" s="23">
        <f t="shared" ref="C31:C37" si="8">ROUND((B31)*0.17,0)</f>
        <v>27472</v>
      </c>
      <c r="D31" s="23">
        <f t="shared" ref="D31" si="9">ROUND((B31)*0.08,0)</f>
        <v>12928</v>
      </c>
      <c r="E31" s="23">
        <v>1200</v>
      </c>
      <c r="F31" s="23"/>
      <c r="G31" s="23"/>
      <c r="H31" s="24">
        <f t="shared" ref="H31:H42" si="10">SUM(B31:G31)</f>
        <v>203200</v>
      </c>
      <c r="I31" s="25">
        <v>10000</v>
      </c>
      <c r="J31" s="25"/>
      <c r="K31" s="25">
        <v>5000</v>
      </c>
      <c r="L31" s="25"/>
      <c r="M31" s="23">
        <v>50000</v>
      </c>
      <c r="N31" s="23">
        <v>960</v>
      </c>
      <c r="O31" s="25">
        <v>200</v>
      </c>
      <c r="P31" s="25">
        <v>1</v>
      </c>
      <c r="Q31" s="23">
        <f t="shared" ref="Q31:Q42" si="11">SUM(I31:P31)</f>
        <v>66161</v>
      </c>
      <c r="R31" s="24">
        <f t="shared" ref="R31:R42" si="12">H31-Q31</f>
        <v>137039</v>
      </c>
      <c r="S31" s="2"/>
    </row>
    <row r="32" spans="1:19" ht="20.100000000000001" customHeight="1">
      <c r="A32" s="22">
        <v>44287</v>
      </c>
      <c r="B32" s="23">
        <v>161600</v>
      </c>
      <c r="C32" s="23">
        <f t="shared" si="8"/>
        <v>27472</v>
      </c>
      <c r="D32" s="23">
        <f t="shared" ref="D32" si="13">ROUND((B32)*0.08,0)</f>
        <v>12928</v>
      </c>
      <c r="E32" s="23">
        <v>1200</v>
      </c>
      <c r="F32" s="23"/>
      <c r="G32" s="23"/>
      <c r="H32" s="24">
        <f t="shared" si="10"/>
        <v>203200</v>
      </c>
      <c r="I32" s="25">
        <v>10000</v>
      </c>
      <c r="J32" s="25"/>
      <c r="K32" s="25"/>
      <c r="L32" s="25"/>
      <c r="M32" s="23">
        <v>50000</v>
      </c>
      <c r="N32" s="23">
        <v>960</v>
      </c>
      <c r="O32" s="25">
        <v>200</v>
      </c>
      <c r="P32" s="25">
        <v>1</v>
      </c>
      <c r="Q32" s="23">
        <f t="shared" si="11"/>
        <v>61161</v>
      </c>
      <c r="R32" s="24">
        <f t="shared" si="12"/>
        <v>142039</v>
      </c>
      <c r="S32" s="2"/>
    </row>
    <row r="33" spans="1:19" ht="20.100000000000001" customHeight="1">
      <c r="A33" s="22">
        <v>44317</v>
      </c>
      <c r="B33" s="23">
        <v>161600</v>
      </c>
      <c r="C33" s="23">
        <f t="shared" si="8"/>
        <v>27472</v>
      </c>
      <c r="D33" s="23">
        <f t="shared" ref="D33:D37" si="14">ROUND((B33)*0.08,0)</f>
        <v>12928</v>
      </c>
      <c r="E33" s="23">
        <v>1200</v>
      </c>
      <c r="F33" s="23"/>
      <c r="G33" s="23"/>
      <c r="H33" s="24">
        <f t="shared" si="10"/>
        <v>203200</v>
      </c>
      <c r="I33" s="25">
        <v>10000</v>
      </c>
      <c r="J33" s="25"/>
      <c r="K33" s="25">
        <v>7217</v>
      </c>
      <c r="L33" s="25"/>
      <c r="M33" s="23">
        <v>50000</v>
      </c>
      <c r="N33" s="23">
        <v>960</v>
      </c>
      <c r="O33" s="25">
        <v>200</v>
      </c>
      <c r="P33" s="25">
        <v>1</v>
      </c>
      <c r="Q33" s="23">
        <f t="shared" si="11"/>
        <v>68378</v>
      </c>
      <c r="R33" s="24">
        <f t="shared" si="12"/>
        <v>134822</v>
      </c>
      <c r="S33" s="2"/>
    </row>
    <row r="34" spans="1:19" ht="20.100000000000001" customHeight="1">
      <c r="A34" s="22">
        <v>44348</v>
      </c>
      <c r="B34" s="23">
        <v>161600</v>
      </c>
      <c r="C34" s="23">
        <f t="shared" si="8"/>
        <v>27472</v>
      </c>
      <c r="D34" s="23">
        <f t="shared" si="14"/>
        <v>12928</v>
      </c>
      <c r="E34" s="23">
        <v>1200</v>
      </c>
      <c r="F34" s="23"/>
      <c r="G34" s="23"/>
      <c r="H34" s="24">
        <f t="shared" si="10"/>
        <v>203200</v>
      </c>
      <c r="I34" s="25">
        <v>10000</v>
      </c>
      <c r="J34" s="25"/>
      <c r="K34" s="25">
        <v>7070</v>
      </c>
      <c r="L34" s="25"/>
      <c r="M34" s="23">
        <v>50000</v>
      </c>
      <c r="N34" s="23">
        <v>960</v>
      </c>
      <c r="O34" s="25">
        <v>200</v>
      </c>
      <c r="P34" s="25">
        <v>1</v>
      </c>
      <c r="Q34" s="23">
        <f t="shared" si="11"/>
        <v>68231</v>
      </c>
      <c r="R34" s="24">
        <f t="shared" si="12"/>
        <v>134969</v>
      </c>
      <c r="S34" s="2"/>
    </row>
    <row r="35" spans="1:19" ht="20.100000000000001" customHeight="1">
      <c r="A35" s="22">
        <v>44378</v>
      </c>
      <c r="B35" s="23">
        <v>166400</v>
      </c>
      <c r="C35" s="23">
        <f t="shared" si="8"/>
        <v>28288</v>
      </c>
      <c r="D35" s="23">
        <f t="shared" si="14"/>
        <v>13312</v>
      </c>
      <c r="E35" s="23">
        <v>1200</v>
      </c>
      <c r="F35" s="23"/>
      <c r="G35" s="23"/>
      <c r="H35" s="24">
        <f t="shared" si="10"/>
        <v>209200</v>
      </c>
      <c r="I35" s="25">
        <v>10000</v>
      </c>
      <c r="J35" s="25"/>
      <c r="K35" s="25">
        <v>7070</v>
      </c>
      <c r="L35" s="25"/>
      <c r="M35" s="23">
        <v>50000</v>
      </c>
      <c r="N35" s="23">
        <v>960</v>
      </c>
      <c r="O35" s="25">
        <v>200</v>
      </c>
      <c r="P35" s="25">
        <v>1</v>
      </c>
      <c r="Q35" s="23">
        <f t="shared" si="11"/>
        <v>68231</v>
      </c>
      <c r="R35" s="24">
        <f t="shared" si="12"/>
        <v>140969</v>
      </c>
      <c r="S35" s="2"/>
    </row>
    <row r="36" spans="1:19" ht="20.100000000000001" customHeight="1">
      <c r="A36" s="22">
        <v>44409</v>
      </c>
      <c r="B36" s="23">
        <v>166400</v>
      </c>
      <c r="C36" s="23">
        <f t="shared" si="8"/>
        <v>28288</v>
      </c>
      <c r="D36" s="23">
        <f t="shared" si="14"/>
        <v>13312</v>
      </c>
      <c r="E36" s="23">
        <v>1200</v>
      </c>
      <c r="F36" s="23"/>
      <c r="G36" s="23"/>
      <c r="H36" s="24">
        <f t="shared" si="10"/>
        <v>209200</v>
      </c>
      <c r="I36" s="25">
        <v>10000</v>
      </c>
      <c r="J36" s="25"/>
      <c r="K36" s="25">
        <v>7070</v>
      </c>
      <c r="L36" s="25"/>
      <c r="M36" s="23">
        <v>50000</v>
      </c>
      <c r="N36" s="23">
        <v>960</v>
      </c>
      <c r="O36" s="25">
        <v>200</v>
      </c>
      <c r="P36" s="25">
        <v>1</v>
      </c>
      <c r="Q36" s="23">
        <f t="shared" si="11"/>
        <v>68231</v>
      </c>
      <c r="R36" s="24">
        <f t="shared" si="12"/>
        <v>140969</v>
      </c>
      <c r="S36" s="2"/>
    </row>
    <row r="37" spans="1:19" ht="20.100000000000001" customHeight="1">
      <c r="A37" s="22">
        <v>44440</v>
      </c>
      <c r="B37" s="23">
        <v>166400</v>
      </c>
      <c r="C37" s="23">
        <f t="shared" si="8"/>
        <v>28288</v>
      </c>
      <c r="D37" s="23">
        <f t="shared" si="14"/>
        <v>13312</v>
      </c>
      <c r="E37" s="23">
        <v>1200</v>
      </c>
      <c r="F37" s="23"/>
      <c r="G37" s="23"/>
      <c r="H37" s="24">
        <f t="shared" si="10"/>
        <v>209200</v>
      </c>
      <c r="I37" s="25">
        <v>10000</v>
      </c>
      <c r="J37" s="25"/>
      <c r="K37" s="25">
        <v>7070</v>
      </c>
      <c r="L37" s="25"/>
      <c r="M37" s="23">
        <v>50000</v>
      </c>
      <c r="N37" s="23">
        <v>960</v>
      </c>
      <c r="O37" s="25">
        <v>200</v>
      </c>
      <c r="P37" s="25">
        <v>1</v>
      </c>
      <c r="Q37" s="23">
        <f t="shared" si="11"/>
        <v>68231</v>
      </c>
      <c r="R37" s="24">
        <f t="shared" si="12"/>
        <v>140969</v>
      </c>
      <c r="S37" s="2"/>
    </row>
    <row r="38" spans="1:19" ht="20.100000000000001" customHeight="1">
      <c r="A38" s="22">
        <v>44470</v>
      </c>
      <c r="B38" s="23">
        <v>166400</v>
      </c>
      <c r="C38" s="23">
        <f>ROUND((B38)*0.28,0)</f>
        <v>46592</v>
      </c>
      <c r="D38" s="23">
        <f>ROUND((B38)*0.09,0)</f>
        <v>14976</v>
      </c>
      <c r="E38" s="23">
        <v>1200</v>
      </c>
      <c r="F38" s="23"/>
      <c r="G38" s="23">
        <v>38075</v>
      </c>
      <c r="H38" s="24">
        <f t="shared" si="10"/>
        <v>267243</v>
      </c>
      <c r="I38" s="25">
        <v>10000</v>
      </c>
      <c r="J38" s="25"/>
      <c r="K38" s="25">
        <v>7070</v>
      </c>
      <c r="L38" s="25"/>
      <c r="M38" s="23">
        <v>50000</v>
      </c>
      <c r="N38" s="23">
        <v>960</v>
      </c>
      <c r="O38" s="25">
        <v>200</v>
      </c>
      <c r="P38" s="25">
        <v>1</v>
      </c>
      <c r="Q38" s="23">
        <f t="shared" si="11"/>
        <v>68231</v>
      </c>
      <c r="R38" s="24">
        <f t="shared" si="12"/>
        <v>199012</v>
      </c>
      <c r="S38" s="2"/>
    </row>
    <row r="39" spans="1:19" ht="20.100000000000001" customHeight="1">
      <c r="A39" s="22">
        <v>44501</v>
      </c>
      <c r="B39" s="23">
        <v>166400</v>
      </c>
      <c r="C39" s="23">
        <f t="shared" ref="C39:C42" si="15">ROUND((B39)*0.28,0)</f>
        <v>46592</v>
      </c>
      <c r="D39" s="23">
        <f t="shared" ref="D39:D42" si="16">ROUND((B39)*0.09,0)</f>
        <v>14976</v>
      </c>
      <c r="E39" s="23">
        <v>1200</v>
      </c>
      <c r="F39" s="23"/>
      <c r="G39" s="23"/>
      <c r="H39" s="24">
        <f t="shared" si="10"/>
        <v>229168</v>
      </c>
      <c r="I39" s="25">
        <v>10000</v>
      </c>
      <c r="J39" s="25"/>
      <c r="K39" s="25">
        <v>7070</v>
      </c>
      <c r="L39" s="25"/>
      <c r="M39" s="23">
        <v>50000</v>
      </c>
      <c r="N39" s="23">
        <v>960</v>
      </c>
      <c r="O39" s="25">
        <v>200</v>
      </c>
      <c r="P39" s="25">
        <v>1</v>
      </c>
      <c r="Q39" s="23">
        <f t="shared" si="11"/>
        <v>68231</v>
      </c>
      <c r="R39" s="24">
        <f t="shared" si="12"/>
        <v>160937</v>
      </c>
      <c r="S39" s="2"/>
    </row>
    <row r="40" spans="1:19" ht="20.100000000000001" customHeight="1">
      <c r="A40" s="22">
        <v>44531</v>
      </c>
      <c r="B40" s="23">
        <v>166400</v>
      </c>
      <c r="C40" s="23">
        <f t="shared" si="15"/>
        <v>46592</v>
      </c>
      <c r="D40" s="23">
        <f t="shared" si="16"/>
        <v>14976</v>
      </c>
      <c r="E40" s="23">
        <v>1200</v>
      </c>
      <c r="F40" s="23"/>
      <c r="G40" s="23">
        <v>136344</v>
      </c>
      <c r="H40" s="24">
        <f t="shared" si="10"/>
        <v>365512</v>
      </c>
      <c r="I40" s="25">
        <f>10000+136344</f>
        <v>146344</v>
      </c>
      <c r="J40" s="25"/>
      <c r="K40" s="25">
        <v>7070</v>
      </c>
      <c r="L40" s="25"/>
      <c r="M40" s="23">
        <v>90903</v>
      </c>
      <c r="N40" s="23">
        <v>960</v>
      </c>
      <c r="O40" s="25">
        <v>200</v>
      </c>
      <c r="P40" s="25">
        <v>1</v>
      </c>
      <c r="Q40" s="23">
        <f t="shared" si="11"/>
        <v>245478</v>
      </c>
      <c r="R40" s="24">
        <f t="shared" si="12"/>
        <v>120034</v>
      </c>
      <c r="S40" s="2"/>
    </row>
    <row r="41" spans="1:19" ht="20.100000000000001" customHeight="1">
      <c r="A41" s="22">
        <v>44562</v>
      </c>
      <c r="B41" s="23">
        <v>166400</v>
      </c>
      <c r="C41" s="23">
        <f t="shared" si="15"/>
        <v>46592</v>
      </c>
      <c r="D41" s="23">
        <f t="shared" si="16"/>
        <v>14976</v>
      </c>
      <c r="E41" s="23">
        <v>1200</v>
      </c>
      <c r="F41" s="23"/>
      <c r="G41" s="23"/>
      <c r="H41" s="24">
        <f t="shared" si="10"/>
        <v>229168</v>
      </c>
      <c r="I41" s="25">
        <v>10000</v>
      </c>
      <c r="J41" s="25"/>
      <c r="K41" s="25">
        <v>7070</v>
      </c>
      <c r="L41" s="25"/>
      <c r="M41" s="23">
        <v>20000</v>
      </c>
      <c r="N41" s="23">
        <v>960</v>
      </c>
      <c r="O41" s="25">
        <v>200</v>
      </c>
      <c r="P41" s="25">
        <v>1</v>
      </c>
      <c r="Q41" s="23">
        <f t="shared" si="11"/>
        <v>38231</v>
      </c>
      <c r="R41" s="24">
        <f t="shared" si="12"/>
        <v>190937</v>
      </c>
      <c r="S41" s="2"/>
    </row>
    <row r="42" spans="1:19" ht="20.100000000000001" customHeight="1">
      <c r="A42" s="22">
        <v>44593</v>
      </c>
      <c r="B42" s="23">
        <v>166400</v>
      </c>
      <c r="C42" s="23">
        <f t="shared" si="15"/>
        <v>46592</v>
      </c>
      <c r="D42" s="23">
        <f t="shared" si="16"/>
        <v>14976</v>
      </c>
      <c r="E42" s="23">
        <v>1200</v>
      </c>
      <c r="F42" s="23"/>
      <c r="G42" s="23"/>
      <c r="H42" s="24">
        <f t="shared" si="10"/>
        <v>229168</v>
      </c>
      <c r="I42" s="25">
        <v>10000</v>
      </c>
      <c r="J42" s="25"/>
      <c r="K42" s="25">
        <v>7070</v>
      </c>
      <c r="L42" s="25"/>
      <c r="M42" s="23"/>
      <c r="N42" s="23">
        <v>960</v>
      </c>
      <c r="O42" s="25">
        <v>300</v>
      </c>
      <c r="P42" s="25">
        <v>1</v>
      </c>
      <c r="Q42" s="23">
        <f t="shared" si="11"/>
        <v>18331</v>
      </c>
      <c r="R42" s="24">
        <f t="shared" si="12"/>
        <v>210837</v>
      </c>
      <c r="S42" s="2"/>
    </row>
    <row r="43" spans="1:19" ht="20.100000000000001" customHeight="1">
      <c r="A43" s="26" t="s">
        <v>4</v>
      </c>
      <c r="B43" s="24">
        <f>SUM(B31:B42)</f>
        <v>1977600</v>
      </c>
      <c r="C43" s="24">
        <f t="shared" ref="C43:R43" si="17">SUM(C31:C42)</f>
        <v>427712</v>
      </c>
      <c r="D43" s="24">
        <f t="shared" si="17"/>
        <v>166528</v>
      </c>
      <c r="E43" s="24">
        <f t="shared" si="17"/>
        <v>14400</v>
      </c>
      <c r="F43" s="24">
        <f t="shared" si="17"/>
        <v>0</v>
      </c>
      <c r="G43" s="24">
        <f t="shared" si="17"/>
        <v>174419</v>
      </c>
      <c r="H43" s="24">
        <f t="shared" si="17"/>
        <v>2760659</v>
      </c>
      <c r="I43" s="24">
        <f t="shared" si="17"/>
        <v>256344</v>
      </c>
      <c r="J43" s="24">
        <f t="shared" si="17"/>
        <v>0</v>
      </c>
      <c r="K43" s="24">
        <f t="shared" si="17"/>
        <v>75847</v>
      </c>
      <c r="L43" s="24">
        <f t="shared" si="17"/>
        <v>0</v>
      </c>
      <c r="M43" s="24">
        <f t="shared" si="17"/>
        <v>560903</v>
      </c>
      <c r="N43" s="24">
        <f t="shared" si="17"/>
        <v>11520</v>
      </c>
      <c r="O43" s="24">
        <f t="shared" si="17"/>
        <v>2500</v>
      </c>
      <c r="P43" s="24">
        <f t="shared" si="17"/>
        <v>12</v>
      </c>
      <c r="Q43" s="24">
        <f t="shared" si="17"/>
        <v>907126</v>
      </c>
      <c r="R43" s="24">
        <f t="shared" si="17"/>
        <v>1853533</v>
      </c>
      <c r="S43" s="2"/>
    </row>
    <row r="44" spans="1:19" ht="20.100000000000001" customHeight="1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"/>
    </row>
    <row r="45" spans="1:19" ht="20.100000000000001" customHeight="1">
      <c r="A45" s="18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18"/>
      <c r="O45" s="18"/>
      <c r="P45" s="18"/>
      <c r="Q45" s="18"/>
      <c r="R45" s="18"/>
      <c r="S45" s="2"/>
    </row>
    <row r="46" spans="1:19" ht="20.100000000000001" customHeight="1">
      <c r="A46" s="18"/>
      <c r="B46" s="19"/>
      <c r="C46" s="19"/>
      <c r="D46" s="19"/>
      <c r="E46" s="19"/>
      <c r="F46" s="19"/>
      <c r="G46" s="67"/>
      <c r="H46" s="68"/>
      <c r="I46" s="19"/>
      <c r="J46" s="19"/>
      <c r="K46" s="67"/>
      <c r="L46" s="19"/>
      <c r="M46" s="67"/>
      <c r="N46" s="18"/>
      <c r="O46" s="70"/>
      <c r="P46" s="70"/>
      <c r="Q46" s="18"/>
      <c r="R46" s="18"/>
      <c r="S46" s="2"/>
    </row>
    <row r="47" spans="1:19" ht="20.100000000000001" customHeight="1">
      <c r="A47" s="18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8"/>
      <c r="O47" s="18"/>
      <c r="P47" s="18"/>
      <c r="Q47" s="18"/>
      <c r="R47" s="18"/>
      <c r="S47" s="2"/>
    </row>
    <row r="48" spans="1:19" ht="20.100000000000001" customHeight="1">
      <c r="A48" s="69" t="s">
        <v>30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2"/>
    </row>
    <row r="49" spans="1:19" ht="20.100000000000001" customHeight="1">
      <c r="A49" s="69" t="s">
        <v>46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2"/>
    </row>
    <row r="50" spans="1:19" ht="20.100000000000001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"/>
    </row>
    <row r="51" spans="1:19" ht="20.100000000000001" customHeight="1">
      <c r="A51" s="18" t="s">
        <v>51</v>
      </c>
      <c r="B51" s="18"/>
      <c r="C51" s="18"/>
      <c r="D51" s="18"/>
      <c r="E51" s="18"/>
      <c r="F51" s="18"/>
      <c r="G51" s="18"/>
      <c r="H51" s="18"/>
      <c r="I51" s="18" t="s">
        <v>77</v>
      </c>
      <c r="J51" s="18"/>
      <c r="K51" s="18"/>
      <c r="L51" s="19"/>
      <c r="M51" s="19"/>
      <c r="N51" s="19"/>
      <c r="O51" s="18"/>
      <c r="P51" s="18"/>
      <c r="Q51" s="18"/>
      <c r="R51" s="18"/>
      <c r="S51" s="2"/>
    </row>
    <row r="52" spans="1:19" ht="20.100000000000001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  <c r="M52" s="19"/>
      <c r="N52" s="19"/>
      <c r="O52" s="18"/>
      <c r="P52" s="18"/>
      <c r="Q52" s="18"/>
      <c r="R52" s="18"/>
      <c r="S52" s="2"/>
    </row>
    <row r="53" spans="1:19" ht="39.950000000000003" customHeight="1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104</v>
      </c>
      <c r="F53" s="20" t="s">
        <v>44</v>
      </c>
      <c r="G53" s="20" t="s">
        <v>19</v>
      </c>
      <c r="H53" s="21" t="s">
        <v>120</v>
      </c>
      <c r="I53" s="20" t="s">
        <v>34</v>
      </c>
      <c r="J53" s="20" t="s">
        <v>13</v>
      </c>
      <c r="K53" s="20" t="s">
        <v>21</v>
      </c>
      <c r="L53" s="20" t="s">
        <v>132</v>
      </c>
      <c r="M53" s="20" t="s">
        <v>11</v>
      </c>
      <c r="N53" s="20" t="s">
        <v>6</v>
      </c>
      <c r="O53" s="20" t="s">
        <v>130</v>
      </c>
      <c r="P53" s="20" t="s">
        <v>121</v>
      </c>
      <c r="Q53" s="21" t="s">
        <v>122</v>
      </c>
      <c r="R53" s="21" t="s">
        <v>7</v>
      </c>
      <c r="S53" s="2"/>
    </row>
    <row r="54" spans="1:19" ht="20.100000000000001" customHeight="1">
      <c r="A54" s="22">
        <v>44256</v>
      </c>
      <c r="B54" s="23">
        <v>95300</v>
      </c>
      <c r="C54" s="23">
        <f t="shared" ref="C54:C60" si="18">ROUND((B54)*0.17,0)</f>
        <v>16201</v>
      </c>
      <c r="D54" s="23">
        <f t="shared" ref="D54:D60" si="19">ROUND((B54)*0.08,0)</f>
        <v>7624</v>
      </c>
      <c r="E54" s="23">
        <v>1200</v>
      </c>
      <c r="F54" s="23"/>
      <c r="G54" s="23"/>
      <c r="H54" s="24">
        <f t="shared" ref="H54:H65" si="20">SUM(B54:G54)</f>
        <v>120325</v>
      </c>
      <c r="I54" s="25">
        <v>6000</v>
      </c>
      <c r="J54" s="25"/>
      <c r="K54" s="25"/>
      <c r="L54" s="25"/>
      <c r="M54" s="23">
        <v>8000</v>
      </c>
      <c r="N54" s="23">
        <v>960</v>
      </c>
      <c r="O54" s="25">
        <v>200</v>
      </c>
      <c r="P54" s="25">
        <v>1</v>
      </c>
      <c r="Q54" s="23">
        <f t="shared" ref="Q54:Q65" si="21">SUM(I54:P54)</f>
        <v>15161</v>
      </c>
      <c r="R54" s="24">
        <f t="shared" ref="R54:R65" si="22">H54-Q54</f>
        <v>105164</v>
      </c>
      <c r="S54" s="2"/>
    </row>
    <row r="55" spans="1:19" ht="20.100000000000001" customHeight="1">
      <c r="A55" s="22">
        <v>44287</v>
      </c>
      <c r="B55" s="23">
        <v>95300</v>
      </c>
      <c r="C55" s="23">
        <f t="shared" si="18"/>
        <v>16201</v>
      </c>
      <c r="D55" s="23">
        <f t="shared" si="19"/>
        <v>7624</v>
      </c>
      <c r="E55" s="23">
        <v>1200</v>
      </c>
      <c r="F55" s="23"/>
      <c r="G55" s="23"/>
      <c r="H55" s="24">
        <f t="shared" si="20"/>
        <v>120325</v>
      </c>
      <c r="I55" s="25">
        <v>6000</v>
      </c>
      <c r="J55" s="25"/>
      <c r="K55" s="25"/>
      <c r="L55" s="25"/>
      <c r="M55" s="23">
        <v>8000</v>
      </c>
      <c r="N55" s="23">
        <v>960</v>
      </c>
      <c r="O55" s="25">
        <v>200</v>
      </c>
      <c r="P55" s="25">
        <v>1</v>
      </c>
      <c r="Q55" s="23">
        <f t="shared" si="21"/>
        <v>15161</v>
      </c>
      <c r="R55" s="24">
        <f t="shared" si="22"/>
        <v>105164</v>
      </c>
      <c r="S55" s="2"/>
    </row>
    <row r="56" spans="1:19" ht="20.100000000000001" customHeight="1">
      <c r="A56" s="22">
        <v>44317</v>
      </c>
      <c r="B56" s="23">
        <v>95300</v>
      </c>
      <c r="C56" s="23">
        <f t="shared" si="18"/>
        <v>16201</v>
      </c>
      <c r="D56" s="23">
        <f t="shared" si="19"/>
        <v>7624</v>
      </c>
      <c r="E56" s="23">
        <v>1200</v>
      </c>
      <c r="F56" s="23"/>
      <c r="G56" s="23"/>
      <c r="H56" s="24">
        <f t="shared" si="20"/>
        <v>120325</v>
      </c>
      <c r="I56" s="25">
        <v>6000</v>
      </c>
      <c r="J56" s="25"/>
      <c r="K56" s="25"/>
      <c r="L56" s="25"/>
      <c r="M56" s="23">
        <v>8000</v>
      </c>
      <c r="N56" s="23">
        <v>960</v>
      </c>
      <c r="O56" s="25">
        <v>200</v>
      </c>
      <c r="P56" s="25">
        <v>1</v>
      </c>
      <c r="Q56" s="23">
        <f t="shared" si="21"/>
        <v>15161</v>
      </c>
      <c r="R56" s="24">
        <f t="shared" si="22"/>
        <v>105164</v>
      </c>
      <c r="S56" s="2"/>
    </row>
    <row r="57" spans="1:19" ht="20.100000000000001" customHeight="1">
      <c r="A57" s="22">
        <v>44348</v>
      </c>
      <c r="B57" s="23">
        <v>95300</v>
      </c>
      <c r="C57" s="23">
        <f t="shared" si="18"/>
        <v>16201</v>
      </c>
      <c r="D57" s="23">
        <f t="shared" si="19"/>
        <v>7624</v>
      </c>
      <c r="E57" s="23">
        <v>1200</v>
      </c>
      <c r="F57" s="23"/>
      <c r="G57" s="23"/>
      <c r="H57" s="24">
        <f t="shared" si="20"/>
        <v>120325</v>
      </c>
      <c r="I57" s="25">
        <v>6000</v>
      </c>
      <c r="J57" s="25"/>
      <c r="K57" s="25"/>
      <c r="L57" s="25"/>
      <c r="M57" s="23">
        <v>8000</v>
      </c>
      <c r="N57" s="23">
        <v>960</v>
      </c>
      <c r="O57" s="25">
        <v>200</v>
      </c>
      <c r="P57" s="25">
        <v>1</v>
      </c>
      <c r="Q57" s="23">
        <f t="shared" si="21"/>
        <v>15161</v>
      </c>
      <c r="R57" s="24">
        <f t="shared" si="22"/>
        <v>105164</v>
      </c>
      <c r="S57" s="2"/>
    </row>
    <row r="58" spans="1:19" ht="20.100000000000001" customHeight="1">
      <c r="A58" s="22">
        <v>44378</v>
      </c>
      <c r="B58" s="23">
        <v>98200</v>
      </c>
      <c r="C58" s="23">
        <f t="shared" si="18"/>
        <v>16694</v>
      </c>
      <c r="D58" s="23">
        <f t="shared" si="19"/>
        <v>7856</v>
      </c>
      <c r="E58" s="23">
        <v>1200</v>
      </c>
      <c r="F58" s="23"/>
      <c r="G58" s="23"/>
      <c r="H58" s="24">
        <f t="shared" si="20"/>
        <v>123950</v>
      </c>
      <c r="I58" s="25">
        <v>6000</v>
      </c>
      <c r="J58" s="25"/>
      <c r="K58" s="25"/>
      <c r="L58" s="25"/>
      <c r="M58" s="23">
        <v>8000</v>
      </c>
      <c r="N58" s="23">
        <v>960</v>
      </c>
      <c r="O58" s="25">
        <v>200</v>
      </c>
      <c r="P58" s="25">
        <v>1</v>
      </c>
      <c r="Q58" s="23">
        <f t="shared" si="21"/>
        <v>15161</v>
      </c>
      <c r="R58" s="24">
        <f t="shared" si="22"/>
        <v>108789</v>
      </c>
      <c r="S58" s="2"/>
    </row>
    <row r="59" spans="1:19" ht="20.100000000000001" customHeight="1">
      <c r="A59" s="22">
        <v>44409</v>
      </c>
      <c r="B59" s="23">
        <v>98200</v>
      </c>
      <c r="C59" s="23">
        <f t="shared" si="18"/>
        <v>16694</v>
      </c>
      <c r="D59" s="23">
        <f t="shared" si="19"/>
        <v>7856</v>
      </c>
      <c r="E59" s="23">
        <v>1200</v>
      </c>
      <c r="F59" s="23"/>
      <c r="G59" s="23">
        <v>55785</v>
      </c>
      <c r="H59" s="24">
        <f t="shared" si="20"/>
        <v>179735</v>
      </c>
      <c r="I59" s="25">
        <v>6000</v>
      </c>
      <c r="J59" s="25"/>
      <c r="K59" s="25"/>
      <c r="L59" s="25"/>
      <c r="M59" s="23">
        <v>24700</v>
      </c>
      <c r="N59" s="23">
        <v>960</v>
      </c>
      <c r="O59" s="25">
        <v>200</v>
      </c>
      <c r="P59" s="25">
        <v>1</v>
      </c>
      <c r="Q59" s="23">
        <f t="shared" si="21"/>
        <v>31861</v>
      </c>
      <c r="R59" s="24">
        <f t="shared" si="22"/>
        <v>147874</v>
      </c>
      <c r="S59" s="2"/>
    </row>
    <row r="60" spans="1:19" ht="20.100000000000001" customHeight="1">
      <c r="A60" s="22">
        <v>44440</v>
      </c>
      <c r="B60" s="23">
        <v>98200</v>
      </c>
      <c r="C60" s="23">
        <f t="shared" si="18"/>
        <v>16694</v>
      </c>
      <c r="D60" s="23">
        <f t="shared" si="19"/>
        <v>7856</v>
      </c>
      <c r="E60" s="23">
        <v>1200</v>
      </c>
      <c r="F60" s="23"/>
      <c r="G60" s="23"/>
      <c r="H60" s="24">
        <f t="shared" si="20"/>
        <v>123950</v>
      </c>
      <c r="I60" s="25">
        <v>0</v>
      </c>
      <c r="J60" s="25"/>
      <c r="K60" s="25"/>
      <c r="L60" s="25"/>
      <c r="M60" s="23">
        <v>8000</v>
      </c>
      <c r="N60" s="23">
        <v>960</v>
      </c>
      <c r="O60" s="25">
        <v>200</v>
      </c>
      <c r="P60" s="25">
        <v>1</v>
      </c>
      <c r="Q60" s="23">
        <f t="shared" si="21"/>
        <v>9161</v>
      </c>
      <c r="R60" s="24">
        <f t="shared" si="22"/>
        <v>114789</v>
      </c>
      <c r="S60" s="2"/>
    </row>
    <row r="61" spans="1:19" ht="20.100000000000001" customHeight="1">
      <c r="A61" s="22">
        <v>44470</v>
      </c>
      <c r="B61" s="23">
        <v>98200</v>
      </c>
      <c r="C61" s="23">
        <f>ROUND((B61)*0.28,0)</f>
        <v>27496</v>
      </c>
      <c r="D61" s="23">
        <f>ROUND((B61)*0.09,0)</f>
        <v>8838</v>
      </c>
      <c r="E61" s="23">
        <v>1200</v>
      </c>
      <c r="F61" s="23"/>
      <c r="G61" s="23">
        <v>23125</v>
      </c>
      <c r="H61" s="24">
        <f t="shared" si="20"/>
        <v>158859</v>
      </c>
      <c r="I61" s="25">
        <v>6000</v>
      </c>
      <c r="J61" s="25"/>
      <c r="K61" s="25"/>
      <c r="L61" s="25"/>
      <c r="M61" s="23">
        <v>8000</v>
      </c>
      <c r="N61" s="23">
        <v>960</v>
      </c>
      <c r="O61" s="25">
        <v>200</v>
      </c>
      <c r="P61" s="25">
        <v>1</v>
      </c>
      <c r="Q61" s="23">
        <f t="shared" si="21"/>
        <v>15161</v>
      </c>
      <c r="R61" s="24">
        <f t="shared" si="22"/>
        <v>143698</v>
      </c>
      <c r="S61" s="2"/>
    </row>
    <row r="62" spans="1:19" ht="20.100000000000001" customHeight="1">
      <c r="A62" s="22">
        <v>44501</v>
      </c>
      <c r="B62" s="23">
        <v>98200</v>
      </c>
      <c r="C62" s="23">
        <f t="shared" ref="C62:C65" si="23">ROUND((B62)*0.28,0)</f>
        <v>27496</v>
      </c>
      <c r="D62" s="23">
        <f t="shared" ref="D62:D65" si="24">ROUND((B62)*0.09,0)</f>
        <v>8838</v>
      </c>
      <c r="E62" s="23">
        <v>1200</v>
      </c>
      <c r="F62" s="23"/>
      <c r="G62" s="23"/>
      <c r="H62" s="24">
        <f t="shared" si="20"/>
        <v>135734</v>
      </c>
      <c r="I62" s="25">
        <v>6000</v>
      </c>
      <c r="J62" s="25"/>
      <c r="K62" s="25"/>
      <c r="L62" s="25"/>
      <c r="M62" s="23">
        <v>30000</v>
      </c>
      <c r="N62" s="23">
        <v>960</v>
      </c>
      <c r="O62" s="25">
        <v>200</v>
      </c>
      <c r="P62" s="25">
        <v>1</v>
      </c>
      <c r="Q62" s="23">
        <f t="shared" si="21"/>
        <v>37161</v>
      </c>
      <c r="R62" s="24">
        <f t="shared" si="22"/>
        <v>98573</v>
      </c>
      <c r="S62" s="2"/>
    </row>
    <row r="63" spans="1:19" ht="20.100000000000001" customHeight="1">
      <c r="A63" s="22">
        <v>44531</v>
      </c>
      <c r="B63" s="23">
        <v>98200</v>
      </c>
      <c r="C63" s="23">
        <f t="shared" si="23"/>
        <v>27496</v>
      </c>
      <c r="D63" s="23">
        <f t="shared" si="24"/>
        <v>8838</v>
      </c>
      <c r="E63" s="23">
        <v>1200</v>
      </c>
      <c r="F63" s="23"/>
      <c r="G63" s="23">
        <v>49210</v>
      </c>
      <c r="H63" s="24">
        <f t="shared" si="20"/>
        <v>184944</v>
      </c>
      <c r="I63" s="25">
        <f>6000+49210</f>
        <v>55210</v>
      </c>
      <c r="J63" s="25"/>
      <c r="K63" s="25"/>
      <c r="L63" s="25"/>
      <c r="M63" s="23">
        <v>45000</v>
      </c>
      <c r="N63" s="23">
        <v>960</v>
      </c>
      <c r="O63" s="25">
        <v>200</v>
      </c>
      <c r="P63" s="25">
        <v>1</v>
      </c>
      <c r="Q63" s="23">
        <f t="shared" si="21"/>
        <v>101371</v>
      </c>
      <c r="R63" s="24">
        <f t="shared" si="22"/>
        <v>83573</v>
      </c>
      <c r="S63" s="2"/>
    </row>
    <row r="64" spans="1:19" ht="20.100000000000001" customHeight="1">
      <c r="A64" s="22">
        <v>44562</v>
      </c>
      <c r="B64" s="23">
        <v>98200</v>
      </c>
      <c r="C64" s="23">
        <f t="shared" si="23"/>
        <v>27496</v>
      </c>
      <c r="D64" s="23">
        <f t="shared" si="24"/>
        <v>8838</v>
      </c>
      <c r="E64" s="23">
        <v>1200</v>
      </c>
      <c r="F64" s="23"/>
      <c r="G64" s="23"/>
      <c r="H64" s="24">
        <f t="shared" si="20"/>
        <v>135734</v>
      </c>
      <c r="I64" s="25">
        <v>6000</v>
      </c>
      <c r="J64" s="25"/>
      <c r="K64" s="25"/>
      <c r="L64" s="25"/>
      <c r="M64" s="23">
        <v>34000</v>
      </c>
      <c r="N64" s="23">
        <v>960</v>
      </c>
      <c r="O64" s="25">
        <v>200</v>
      </c>
      <c r="P64" s="25">
        <v>1</v>
      </c>
      <c r="Q64" s="23">
        <f t="shared" si="21"/>
        <v>41161</v>
      </c>
      <c r="R64" s="24">
        <f t="shared" si="22"/>
        <v>94573</v>
      </c>
      <c r="S64" s="2"/>
    </row>
    <row r="65" spans="1:19" ht="20.100000000000001" customHeight="1">
      <c r="A65" s="22">
        <v>44593</v>
      </c>
      <c r="B65" s="23">
        <v>98200</v>
      </c>
      <c r="C65" s="23">
        <f t="shared" si="23"/>
        <v>27496</v>
      </c>
      <c r="D65" s="23">
        <f t="shared" si="24"/>
        <v>8838</v>
      </c>
      <c r="E65" s="23">
        <v>1200</v>
      </c>
      <c r="F65" s="23"/>
      <c r="G65" s="23"/>
      <c r="H65" s="24">
        <f t="shared" si="20"/>
        <v>135734</v>
      </c>
      <c r="I65" s="25">
        <v>6000</v>
      </c>
      <c r="J65" s="25"/>
      <c r="K65" s="25"/>
      <c r="L65" s="25"/>
      <c r="M65" s="23"/>
      <c r="N65" s="23">
        <v>960</v>
      </c>
      <c r="O65" s="25">
        <v>300</v>
      </c>
      <c r="P65" s="25">
        <v>1</v>
      </c>
      <c r="Q65" s="23">
        <f t="shared" si="21"/>
        <v>7261</v>
      </c>
      <c r="R65" s="24">
        <f t="shared" si="22"/>
        <v>128473</v>
      </c>
      <c r="S65" s="2"/>
    </row>
    <row r="66" spans="1:19" ht="20.100000000000001" customHeight="1">
      <c r="A66" s="26" t="s">
        <v>4</v>
      </c>
      <c r="B66" s="24">
        <f>SUM(B54:B65)</f>
        <v>1166800</v>
      </c>
      <c r="C66" s="24">
        <f t="shared" ref="C66:R66" si="25">SUM(C54:C65)</f>
        <v>252366</v>
      </c>
      <c r="D66" s="24">
        <f t="shared" si="25"/>
        <v>98254</v>
      </c>
      <c r="E66" s="24">
        <f t="shared" si="25"/>
        <v>14400</v>
      </c>
      <c r="F66" s="24">
        <f t="shared" si="25"/>
        <v>0</v>
      </c>
      <c r="G66" s="24">
        <f t="shared" si="25"/>
        <v>128120</v>
      </c>
      <c r="H66" s="24">
        <f t="shared" si="25"/>
        <v>1659940</v>
      </c>
      <c r="I66" s="24">
        <f t="shared" si="25"/>
        <v>115210</v>
      </c>
      <c r="J66" s="24">
        <f t="shared" si="25"/>
        <v>0</v>
      </c>
      <c r="K66" s="24">
        <f t="shared" si="25"/>
        <v>0</v>
      </c>
      <c r="L66" s="24">
        <f t="shared" si="25"/>
        <v>0</v>
      </c>
      <c r="M66" s="24">
        <f t="shared" si="25"/>
        <v>189700</v>
      </c>
      <c r="N66" s="24">
        <f t="shared" si="25"/>
        <v>11520</v>
      </c>
      <c r="O66" s="24">
        <f t="shared" si="25"/>
        <v>2500</v>
      </c>
      <c r="P66" s="24">
        <f t="shared" si="25"/>
        <v>12</v>
      </c>
      <c r="Q66" s="24">
        <f t="shared" si="25"/>
        <v>318942</v>
      </c>
      <c r="R66" s="24">
        <f t="shared" si="25"/>
        <v>1340998</v>
      </c>
      <c r="S66" s="2"/>
    </row>
    <row r="67" spans="1:19" ht="20.100000000000001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2"/>
    </row>
    <row r="68" spans="1:19" ht="20.100000000000001" customHeight="1">
      <c r="A68" s="18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18"/>
      <c r="O68" s="18"/>
      <c r="P68" s="18"/>
      <c r="Q68" s="18"/>
      <c r="R68" s="18"/>
      <c r="S68" s="2"/>
    </row>
    <row r="69" spans="1:19" ht="20.100000000000001" customHeight="1">
      <c r="A69" s="18"/>
      <c r="B69" s="19"/>
      <c r="C69" s="19"/>
      <c r="D69" s="19"/>
      <c r="E69" s="19"/>
      <c r="F69" s="19"/>
      <c r="G69" s="67"/>
      <c r="H69" s="68"/>
      <c r="I69" s="19"/>
      <c r="J69" s="19"/>
      <c r="K69" s="67"/>
      <c r="L69" s="19"/>
      <c r="M69" s="67"/>
      <c r="N69" s="18"/>
      <c r="O69" s="70"/>
      <c r="P69" s="70"/>
      <c r="Q69" s="18"/>
      <c r="R69" s="18"/>
      <c r="S69" s="2"/>
    </row>
    <row r="70" spans="1:19" ht="20.100000000000001" customHeight="1">
      <c r="A70" s="18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18"/>
      <c r="O70" s="18"/>
      <c r="P70" s="18"/>
      <c r="Q70" s="18"/>
      <c r="R70" s="18"/>
      <c r="S70" s="2"/>
    </row>
    <row r="71" spans="1:19" ht="20.100000000000001" customHeight="1">
      <c r="A71" s="69" t="s">
        <v>30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2"/>
    </row>
    <row r="72" spans="1:19" ht="20.100000000000001" customHeight="1">
      <c r="A72" s="69" t="s">
        <v>46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2"/>
    </row>
    <row r="73" spans="1:19" ht="20.100000000000001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2"/>
    </row>
    <row r="74" spans="1:19" ht="20.100000000000001" customHeight="1">
      <c r="A74" s="18" t="s">
        <v>52</v>
      </c>
      <c r="B74" s="18"/>
      <c r="C74" s="18"/>
      <c r="D74" s="18"/>
      <c r="E74" s="18"/>
      <c r="F74" s="18"/>
      <c r="G74" s="18"/>
      <c r="H74" s="18"/>
      <c r="I74" s="18" t="s">
        <v>80</v>
      </c>
      <c r="J74" s="18"/>
      <c r="K74" s="18"/>
      <c r="L74" s="19"/>
      <c r="M74" s="19"/>
      <c r="N74" s="19"/>
      <c r="O74" s="18"/>
      <c r="P74" s="18"/>
      <c r="Q74" s="18"/>
      <c r="R74" s="18"/>
      <c r="S74" s="2"/>
    </row>
    <row r="75" spans="1:19" ht="20.100000000000001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  <c r="M75" s="19"/>
      <c r="N75" s="19"/>
      <c r="O75" s="18"/>
      <c r="P75" s="18"/>
      <c r="Q75" s="18"/>
      <c r="R75" s="18"/>
      <c r="S75" s="2"/>
    </row>
    <row r="76" spans="1:19" ht="39.950000000000003" customHeight="1">
      <c r="A76" s="20" t="s">
        <v>0</v>
      </c>
      <c r="B76" s="20" t="s">
        <v>1</v>
      </c>
      <c r="C76" s="20" t="s">
        <v>2</v>
      </c>
      <c r="D76" s="20" t="s">
        <v>3</v>
      </c>
      <c r="E76" s="20" t="s">
        <v>104</v>
      </c>
      <c r="F76" s="20" t="s">
        <v>44</v>
      </c>
      <c r="G76" s="20" t="s">
        <v>19</v>
      </c>
      <c r="H76" s="21" t="s">
        <v>120</v>
      </c>
      <c r="I76" s="20" t="s">
        <v>34</v>
      </c>
      <c r="J76" s="20" t="s">
        <v>13</v>
      </c>
      <c r="K76" s="20" t="s">
        <v>21</v>
      </c>
      <c r="L76" s="20" t="s">
        <v>132</v>
      </c>
      <c r="M76" s="20" t="s">
        <v>11</v>
      </c>
      <c r="N76" s="20" t="s">
        <v>6</v>
      </c>
      <c r="O76" s="20" t="s">
        <v>130</v>
      </c>
      <c r="P76" s="20" t="s">
        <v>121</v>
      </c>
      <c r="Q76" s="21" t="s">
        <v>122</v>
      </c>
      <c r="R76" s="21" t="s">
        <v>7</v>
      </c>
      <c r="S76" s="2"/>
    </row>
    <row r="77" spans="1:19" ht="20.100000000000001" customHeight="1">
      <c r="A77" s="22">
        <v>44256</v>
      </c>
      <c r="B77" s="23">
        <v>161600</v>
      </c>
      <c r="C77" s="23">
        <f t="shared" ref="C77:C83" si="26">ROUND((B77)*0.17,0)</f>
        <v>27472</v>
      </c>
      <c r="D77" s="23">
        <f>ROUND((B77)*0.16,0)</f>
        <v>25856</v>
      </c>
      <c r="E77" s="23">
        <v>1200</v>
      </c>
      <c r="F77" s="23">
        <v>120</v>
      </c>
      <c r="G77" s="23"/>
      <c r="H77" s="24">
        <f>SUM(B77:G77)</f>
        <v>216248</v>
      </c>
      <c r="I77" s="25">
        <v>40000</v>
      </c>
      <c r="J77" s="25"/>
      <c r="K77" s="25"/>
      <c r="L77" s="25"/>
      <c r="M77" s="23">
        <v>40000</v>
      </c>
      <c r="N77" s="23">
        <v>960</v>
      </c>
      <c r="O77" s="25">
        <v>200</v>
      </c>
      <c r="P77" s="25">
        <v>1</v>
      </c>
      <c r="Q77" s="23">
        <f t="shared" ref="Q77:Q88" si="27">SUM(I77:P77)</f>
        <v>81161</v>
      </c>
      <c r="R77" s="24">
        <f t="shared" ref="R77:R88" si="28">H77-Q77</f>
        <v>135087</v>
      </c>
      <c r="S77" s="2"/>
    </row>
    <row r="78" spans="1:19" ht="20.100000000000001" customHeight="1">
      <c r="A78" s="22">
        <v>44287</v>
      </c>
      <c r="B78" s="23">
        <v>161600</v>
      </c>
      <c r="C78" s="23">
        <f t="shared" si="26"/>
        <v>27472</v>
      </c>
      <c r="D78" s="23">
        <f t="shared" ref="D78:D82" si="29">ROUND((B78)*0.16,0)</f>
        <v>25856</v>
      </c>
      <c r="E78" s="23">
        <v>1200</v>
      </c>
      <c r="F78" s="23">
        <v>120</v>
      </c>
      <c r="G78" s="23"/>
      <c r="H78" s="24">
        <f t="shared" ref="H78:H88" si="30">SUM(B78:G78)</f>
        <v>216248</v>
      </c>
      <c r="I78" s="25">
        <v>40000</v>
      </c>
      <c r="J78" s="25"/>
      <c r="K78" s="25"/>
      <c r="L78" s="25"/>
      <c r="M78" s="23">
        <v>40000</v>
      </c>
      <c r="N78" s="23">
        <v>960</v>
      </c>
      <c r="O78" s="25">
        <v>200</v>
      </c>
      <c r="P78" s="25">
        <v>1</v>
      </c>
      <c r="Q78" s="23">
        <f t="shared" si="27"/>
        <v>81161</v>
      </c>
      <c r="R78" s="24">
        <f t="shared" si="28"/>
        <v>135087</v>
      </c>
      <c r="S78" s="2"/>
    </row>
    <row r="79" spans="1:19" ht="20.100000000000001" customHeight="1">
      <c r="A79" s="22">
        <v>44317</v>
      </c>
      <c r="B79" s="23">
        <v>161600</v>
      </c>
      <c r="C79" s="23">
        <f t="shared" si="26"/>
        <v>27472</v>
      </c>
      <c r="D79" s="23">
        <f t="shared" si="29"/>
        <v>25856</v>
      </c>
      <c r="E79" s="23">
        <v>1200</v>
      </c>
      <c r="F79" s="23">
        <v>120</v>
      </c>
      <c r="G79" s="23"/>
      <c r="H79" s="24">
        <f t="shared" si="30"/>
        <v>216248</v>
      </c>
      <c r="I79" s="25">
        <v>40000</v>
      </c>
      <c r="J79" s="25"/>
      <c r="K79" s="25"/>
      <c r="L79" s="25"/>
      <c r="M79" s="23">
        <v>40000</v>
      </c>
      <c r="N79" s="23">
        <v>960</v>
      </c>
      <c r="O79" s="25">
        <v>200</v>
      </c>
      <c r="P79" s="25">
        <v>1</v>
      </c>
      <c r="Q79" s="23">
        <f t="shared" si="27"/>
        <v>81161</v>
      </c>
      <c r="R79" s="24">
        <f t="shared" si="28"/>
        <v>135087</v>
      </c>
      <c r="S79" s="2"/>
    </row>
    <row r="80" spans="1:19" ht="20.100000000000001" customHeight="1">
      <c r="A80" s="22">
        <v>44348</v>
      </c>
      <c r="B80" s="23">
        <v>161600</v>
      </c>
      <c r="C80" s="23">
        <f t="shared" si="26"/>
        <v>27472</v>
      </c>
      <c r="D80" s="23">
        <f t="shared" si="29"/>
        <v>25856</v>
      </c>
      <c r="E80" s="23">
        <v>1200</v>
      </c>
      <c r="F80" s="23">
        <v>120</v>
      </c>
      <c r="G80" s="23"/>
      <c r="H80" s="24">
        <f t="shared" si="30"/>
        <v>216248</v>
      </c>
      <c r="I80" s="25">
        <v>40000</v>
      </c>
      <c r="J80" s="25"/>
      <c r="K80" s="25"/>
      <c r="L80" s="25"/>
      <c r="M80" s="23">
        <v>40000</v>
      </c>
      <c r="N80" s="23">
        <v>960</v>
      </c>
      <c r="O80" s="25">
        <v>200</v>
      </c>
      <c r="P80" s="25">
        <v>1</v>
      </c>
      <c r="Q80" s="23">
        <f t="shared" si="27"/>
        <v>81161</v>
      </c>
      <c r="R80" s="24">
        <f t="shared" si="28"/>
        <v>135087</v>
      </c>
      <c r="S80" s="2"/>
    </row>
    <row r="81" spans="1:19" ht="20.100000000000001" customHeight="1">
      <c r="A81" s="22">
        <v>44378</v>
      </c>
      <c r="B81" s="23">
        <v>166400</v>
      </c>
      <c r="C81" s="23">
        <f t="shared" si="26"/>
        <v>28288</v>
      </c>
      <c r="D81" s="23">
        <f t="shared" si="29"/>
        <v>26624</v>
      </c>
      <c r="E81" s="23">
        <v>1200</v>
      </c>
      <c r="F81" s="23">
        <v>120</v>
      </c>
      <c r="G81" s="23"/>
      <c r="H81" s="24">
        <f t="shared" si="30"/>
        <v>222632</v>
      </c>
      <c r="I81" s="25">
        <v>40000</v>
      </c>
      <c r="J81" s="25"/>
      <c r="K81" s="25"/>
      <c r="L81" s="25"/>
      <c r="M81" s="23">
        <v>40000</v>
      </c>
      <c r="N81" s="23">
        <v>960</v>
      </c>
      <c r="O81" s="25">
        <v>200</v>
      </c>
      <c r="P81" s="25">
        <v>1</v>
      </c>
      <c r="Q81" s="23">
        <f t="shared" si="27"/>
        <v>81161</v>
      </c>
      <c r="R81" s="24">
        <f t="shared" si="28"/>
        <v>141471</v>
      </c>
      <c r="S81" s="2"/>
    </row>
    <row r="82" spans="1:19" ht="20.100000000000001" customHeight="1">
      <c r="A82" s="22">
        <v>44409</v>
      </c>
      <c r="B82" s="23">
        <v>166400</v>
      </c>
      <c r="C82" s="23">
        <f t="shared" si="26"/>
        <v>28288</v>
      </c>
      <c r="D82" s="23">
        <f t="shared" si="29"/>
        <v>26624</v>
      </c>
      <c r="E82" s="23">
        <v>1200</v>
      </c>
      <c r="F82" s="23">
        <v>120</v>
      </c>
      <c r="G82" s="23"/>
      <c r="H82" s="24">
        <f t="shared" si="30"/>
        <v>222632</v>
      </c>
      <c r="I82" s="25">
        <v>40000</v>
      </c>
      <c r="J82" s="25"/>
      <c r="K82" s="25"/>
      <c r="L82" s="25"/>
      <c r="M82" s="23">
        <v>40000</v>
      </c>
      <c r="N82" s="23">
        <v>960</v>
      </c>
      <c r="O82" s="25">
        <v>200</v>
      </c>
      <c r="P82" s="25">
        <v>1</v>
      </c>
      <c r="Q82" s="23">
        <f t="shared" si="27"/>
        <v>81161</v>
      </c>
      <c r="R82" s="24">
        <f t="shared" si="28"/>
        <v>141471</v>
      </c>
      <c r="S82" s="2"/>
    </row>
    <row r="83" spans="1:19" ht="20.100000000000001" customHeight="1">
      <c r="A83" s="22">
        <v>44440</v>
      </c>
      <c r="B83" s="23">
        <v>166400</v>
      </c>
      <c r="C83" s="23">
        <f t="shared" si="26"/>
        <v>28288</v>
      </c>
      <c r="D83" s="23">
        <f t="shared" ref="D83" si="31">ROUND((B83)*0.08,0)</f>
        <v>13312</v>
      </c>
      <c r="E83" s="23">
        <v>1200</v>
      </c>
      <c r="F83" s="23"/>
      <c r="G83" s="23"/>
      <c r="H83" s="24">
        <f t="shared" si="30"/>
        <v>209200</v>
      </c>
      <c r="I83" s="25">
        <v>40000</v>
      </c>
      <c r="J83" s="25"/>
      <c r="K83" s="25"/>
      <c r="L83" s="25"/>
      <c r="M83" s="23">
        <v>40000</v>
      </c>
      <c r="N83" s="23">
        <v>960</v>
      </c>
      <c r="O83" s="25">
        <v>200</v>
      </c>
      <c r="P83" s="25">
        <v>1</v>
      </c>
      <c r="Q83" s="23">
        <f t="shared" si="27"/>
        <v>81161</v>
      </c>
      <c r="R83" s="24">
        <f t="shared" si="28"/>
        <v>128039</v>
      </c>
      <c r="S83" s="2"/>
    </row>
    <row r="84" spans="1:19" ht="20.100000000000001" customHeight="1">
      <c r="A84" s="22">
        <v>44470</v>
      </c>
      <c r="B84" s="23">
        <v>166400</v>
      </c>
      <c r="C84" s="23">
        <f>ROUND((B84)*0.28,0)</f>
        <v>46592</v>
      </c>
      <c r="D84" s="23">
        <f>ROUND((B84)*0.09,0)</f>
        <v>14976</v>
      </c>
      <c r="E84" s="23">
        <v>1200</v>
      </c>
      <c r="F84" s="23"/>
      <c r="G84" s="23">
        <v>39225</v>
      </c>
      <c r="H84" s="24">
        <f t="shared" si="30"/>
        <v>268393</v>
      </c>
      <c r="I84" s="25">
        <v>40000</v>
      </c>
      <c r="J84" s="25"/>
      <c r="K84" s="25"/>
      <c r="L84" s="25"/>
      <c r="M84" s="23">
        <v>40000</v>
      </c>
      <c r="N84" s="23">
        <v>960</v>
      </c>
      <c r="O84" s="25">
        <v>200</v>
      </c>
      <c r="P84" s="25">
        <v>1</v>
      </c>
      <c r="Q84" s="23">
        <f t="shared" si="27"/>
        <v>81161</v>
      </c>
      <c r="R84" s="24">
        <f t="shared" si="28"/>
        <v>187232</v>
      </c>
      <c r="S84" s="2"/>
    </row>
    <row r="85" spans="1:19" ht="20.100000000000001" customHeight="1">
      <c r="A85" s="22">
        <v>44501</v>
      </c>
      <c r="B85" s="23">
        <v>166400</v>
      </c>
      <c r="C85" s="23">
        <f t="shared" ref="C85:C88" si="32">ROUND((B85)*0.28,0)</f>
        <v>46592</v>
      </c>
      <c r="D85" s="23">
        <f t="shared" ref="D85:D88" si="33">ROUND((B85)*0.09,0)</f>
        <v>14976</v>
      </c>
      <c r="E85" s="23">
        <v>1200</v>
      </c>
      <c r="F85" s="23"/>
      <c r="G85" s="23"/>
      <c r="H85" s="24">
        <f t="shared" si="30"/>
        <v>229168</v>
      </c>
      <c r="I85" s="25">
        <v>40000</v>
      </c>
      <c r="J85" s="25"/>
      <c r="K85" s="25"/>
      <c r="L85" s="25"/>
      <c r="M85" s="23">
        <v>40000</v>
      </c>
      <c r="N85" s="23">
        <v>960</v>
      </c>
      <c r="O85" s="25">
        <v>200</v>
      </c>
      <c r="P85" s="25">
        <v>1</v>
      </c>
      <c r="Q85" s="23">
        <f t="shared" si="27"/>
        <v>81161</v>
      </c>
      <c r="R85" s="24">
        <f t="shared" si="28"/>
        <v>148007</v>
      </c>
      <c r="S85" s="2"/>
    </row>
    <row r="86" spans="1:19" ht="20.100000000000001" customHeight="1">
      <c r="A86" s="22">
        <v>44531</v>
      </c>
      <c r="B86" s="23">
        <v>166400</v>
      </c>
      <c r="C86" s="23">
        <f t="shared" si="32"/>
        <v>46592</v>
      </c>
      <c r="D86" s="23">
        <f t="shared" si="33"/>
        <v>14976</v>
      </c>
      <c r="E86" s="23">
        <v>1200</v>
      </c>
      <c r="F86" s="23"/>
      <c r="G86" s="23">
        <v>136344</v>
      </c>
      <c r="H86" s="24">
        <f t="shared" si="30"/>
        <v>365512</v>
      </c>
      <c r="I86" s="25">
        <f>20000+136344</f>
        <v>156344</v>
      </c>
      <c r="J86" s="25"/>
      <c r="K86" s="25"/>
      <c r="L86" s="25"/>
      <c r="M86" s="23">
        <v>116000</v>
      </c>
      <c r="N86" s="23">
        <v>960</v>
      </c>
      <c r="O86" s="25">
        <v>200</v>
      </c>
      <c r="P86" s="25">
        <v>1</v>
      </c>
      <c r="Q86" s="23">
        <f t="shared" si="27"/>
        <v>273505</v>
      </c>
      <c r="R86" s="24">
        <f t="shared" si="28"/>
        <v>92007</v>
      </c>
      <c r="S86" s="2"/>
    </row>
    <row r="87" spans="1:19" ht="20.100000000000001" customHeight="1">
      <c r="A87" s="22">
        <v>44562</v>
      </c>
      <c r="B87" s="23">
        <v>166400</v>
      </c>
      <c r="C87" s="23">
        <f t="shared" si="32"/>
        <v>46592</v>
      </c>
      <c r="D87" s="23">
        <f t="shared" si="33"/>
        <v>14976</v>
      </c>
      <c r="E87" s="23">
        <v>1200</v>
      </c>
      <c r="F87" s="23"/>
      <c r="G87" s="23"/>
      <c r="H87" s="24">
        <f t="shared" si="30"/>
        <v>229168</v>
      </c>
      <c r="I87" s="25">
        <v>20000</v>
      </c>
      <c r="J87" s="25"/>
      <c r="K87" s="25"/>
      <c r="L87" s="25"/>
      <c r="M87" s="23">
        <v>42000</v>
      </c>
      <c r="N87" s="23">
        <v>960</v>
      </c>
      <c r="O87" s="25">
        <v>200</v>
      </c>
      <c r="P87" s="25">
        <v>1</v>
      </c>
      <c r="Q87" s="23">
        <f t="shared" si="27"/>
        <v>63161</v>
      </c>
      <c r="R87" s="24">
        <f t="shared" si="28"/>
        <v>166007</v>
      </c>
      <c r="S87" s="2"/>
    </row>
    <row r="88" spans="1:19" ht="20.100000000000001" customHeight="1">
      <c r="A88" s="22">
        <v>44593</v>
      </c>
      <c r="B88" s="23">
        <v>166400</v>
      </c>
      <c r="C88" s="23">
        <f t="shared" si="32"/>
        <v>46592</v>
      </c>
      <c r="D88" s="23">
        <f t="shared" si="33"/>
        <v>14976</v>
      </c>
      <c r="E88" s="23">
        <v>1200</v>
      </c>
      <c r="F88" s="23"/>
      <c r="G88" s="23"/>
      <c r="H88" s="24">
        <f t="shared" si="30"/>
        <v>229168</v>
      </c>
      <c r="I88" s="25">
        <v>40000</v>
      </c>
      <c r="J88" s="25"/>
      <c r="K88" s="25"/>
      <c r="L88" s="25"/>
      <c r="M88" s="23"/>
      <c r="N88" s="23">
        <v>960</v>
      </c>
      <c r="O88" s="25">
        <v>300</v>
      </c>
      <c r="P88" s="25">
        <v>1</v>
      </c>
      <c r="Q88" s="23">
        <f t="shared" si="27"/>
        <v>41261</v>
      </c>
      <c r="R88" s="24">
        <f t="shared" si="28"/>
        <v>187907</v>
      </c>
      <c r="S88" s="2"/>
    </row>
    <row r="89" spans="1:19" ht="20.100000000000001" customHeight="1">
      <c r="A89" s="26" t="s">
        <v>4</v>
      </c>
      <c r="B89" s="24">
        <f>SUM(B77:B88)</f>
        <v>1977600</v>
      </c>
      <c r="C89" s="24">
        <f t="shared" ref="C89:R89" si="34">SUM(C77:C88)</f>
        <v>427712</v>
      </c>
      <c r="D89" s="24">
        <f t="shared" si="34"/>
        <v>244864</v>
      </c>
      <c r="E89" s="24">
        <f t="shared" si="34"/>
        <v>14400</v>
      </c>
      <c r="F89" s="24">
        <f t="shared" si="34"/>
        <v>720</v>
      </c>
      <c r="G89" s="24">
        <f t="shared" si="34"/>
        <v>175569</v>
      </c>
      <c r="H89" s="24">
        <f t="shared" si="34"/>
        <v>2840865</v>
      </c>
      <c r="I89" s="24">
        <f t="shared" si="34"/>
        <v>576344</v>
      </c>
      <c r="J89" s="24">
        <f t="shared" si="34"/>
        <v>0</v>
      </c>
      <c r="K89" s="24">
        <f t="shared" si="34"/>
        <v>0</v>
      </c>
      <c r="L89" s="24">
        <f t="shared" si="34"/>
        <v>0</v>
      </c>
      <c r="M89" s="24">
        <f t="shared" si="34"/>
        <v>518000</v>
      </c>
      <c r="N89" s="24">
        <f t="shared" si="34"/>
        <v>11520</v>
      </c>
      <c r="O89" s="24">
        <f t="shared" si="34"/>
        <v>2500</v>
      </c>
      <c r="P89" s="24">
        <f t="shared" si="34"/>
        <v>12</v>
      </c>
      <c r="Q89" s="24">
        <f t="shared" si="34"/>
        <v>1108376</v>
      </c>
      <c r="R89" s="24">
        <f t="shared" si="34"/>
        <v>1732489</v>
      </c>
      <c r="S89" s="2"/>
    </row>
    <row r="90" spans="1:19" ht="20.100000000000001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2"/>
    </row>
    <row r="91" spans="1:19" ht="20.100000000000001" customHeight="1">
      <c r="A91" s="18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18"/>
      <c r="O91" s="18"/>
      <c r="P91" s="18"/>
      <c r="Q91" s="18"/>
      <c r="R91" s="18"/>
      <c r="S91" s="2"/>
    </row>
    <row r="92" spans="1:19" ht="20.100000000000001" customHeight="1">
      <c r="A92" s="18"/>
      <c r="B92" s="19"/>
      <c r="C92" s="19"/>
      <c r="D92" s="19"/>
      <c r="E92" s="19"/>
      <c r="F92" s="19"/>
      <c r="G92" s="67"/>
      <c r="H92" s="68"/>
      <c r="I92" s="19"/>
      <c r="J92" s="19"/>
      <c r="K92" s="67"/>
      <c r="L92" s="19"/>
      <c r="M92" s="67"/>
      <c r="N92" s="18"/>
      <c r="O92" s="70"/>
      <c r="P92" s="70"/>
      <c r="Q92" s="18"/>
      <c r="R92" s="18"/>
      <c r="S92" s="2"/>
    </row>
    <row r="93" spans="1:19" ht="20.100000000000001" customHeight="1">
      <c r="A93" s="18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18"/>
      <c r="O93" s="18"/>
      <c r="P93" s="18"/>
      <c r="Q93" s="18"/>
      <c r="R93" s="18"/>
      <c r="S93" s="2"/>
    </row>
    <row r="94" spans="1:19" ht="20.100000000000001" customHeight="1">
      <c r="A94" s="69" t="s">
        <v>30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2"/>
    </row>
    <row r="95" spans="1:19" ht="20.100000000000001" customHeight="1">
      <c r="A95" s="69" t="s">
        <v>46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2"/>
    </row>
    <row r="96" spans="1:19" ht="20.100000000000001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2"/>
    </row>
    <row r="97" spans="1:19" ht="20.100000000000001" customHeight="1">
      <c r="A97" s="18" t="s">
        <v>53</v>
      </c>
      <c r="B97" s="18"/>
      <c r="C97" s="18"/>
      <c r="D97" s="18"/>
      <c r="E97" s="18"/>
      <c r="F97" s="18"/>
      <c r="G97" s="18"/>
      <c r="H97" s="18"/>
      <c r="I97" s="18" t="s">
        <v>63</v>
      </c>
      <c r="J97" s="18"/>
      <c r="K97" s="18"/>
      <c r="L97" s="19"/>
      <c r="M97" s="19"/>
      <c r="N97" s="19"/>
      <c r="O97" s="18"/>
      <c r="P97" s="18"/>
      <c r="Q97" s="18"/>
      <c r="R97" s="18"/>
      <c r="S97" s="2"/>
    </row>
    <row r="98" spans="1:19" ht="20.100000000000001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9"/>
      <c r="M98" s="19"/>
      <c r="N98" s="19"/>
      <c r="O98" s="18"/>
      <c r="P98" s="18"/>
      <c r="Q98" s="18"/>
      <c r="R98" s="18"/>
      <c r="S98" s="2"/>
    </row>
    <row r="99" spans="1:19" ht="39.950000000000003" customHeight="1">
      <c r="A99" s="20" t="s">
        <v>0</v>
      </c>
      <c r="B99" s="20" t="s">
        <v>1</v>
      </c>
      <c r="C99" s="20" t="s">
        <v>2</v>
      </c>
      <c r="D99" s="20" t="s">
        <v>3</v>
      </c>
      <c r="E99" s="20" t="s">
        <v>104</v>
      </c>
      <c r="F99" s="20" t="s">
        <v>44</v>
      </c>
      <c r="G99" s="20" t="s">
        <v>19</v>
      </c>
      <c r="H99" s="21" t="s">
        <v>120</v>
      </c>
      <c r="I99" s="20" t="s">
        <v>34</v>
      </c>
      <c r="J99" s="20" t="s">
        <v>13</v>
      </c>
      <c r="K99" s="20" t="s">
        <v>21</v>
      </c>
      <c r="L99" s="20" t="s">
        <v>132</v>
      </c>
      <c r="M99" s="20" t="s">
        <v>11</v>
      </c>
      <c r="N99" s="20" t="s">
        <v>6</v>
      </c>
      <c r="O99" s="20" t="s">
        <v>130</v>
      </c>
      <c r="P99" s="20" t="s">
        <v>121</v>
      </c>
      <c r="Q99" s="21" t="s">
        <v>122</v>
      </c>
      <c r="R99" s="21" t="s">
        <v>7</v>
      </c>
      <c r="S99" s="2"/>
    </row>
    <row r="100" spans="1:19" ht="20.100000000000001" customHeight="1">
      <c r="A100" s="22">
        <v>44256</v>
      </c>
      <c r="B100" s="23">
        <v>187300</v>
      </c>
      <c r="C100" s="23">
        <f t="shared" ref="C100:C104" si="35">ROUND((B100)*0.17,0)</f>
        <v>31841</v>
      </c>
      <c r="D100" s="23">
        <f>ROUND((B100)*0.16,0)</f>
        <v>29968</v>
      </c>
      <c r="E100" s="23">
        <v>1200</v>
      </c>
      <c r="F100" s="23">
        <v>120</v>
      </c>
      <c r="G100" s="23"/>
      <c r="H100" s="24">
        <f>SUM(B100:G100)</f>
        <v>250429</v>
      </c>
      <c r="I100" s="25">
        <v>12000</v>
      </c>
      <c r="J100" s="25"/>
      <c r="K100" s="25"/>
      <c r="L100" s="25"/>
      <c r="M100" s="23">
        <v>50000</v>
      </c>
      <c r="N100" s="23">
        <v>960</v>
      </c>
      <c r="O100" s="25">
        <v>200</v>
      </c>
      <c r="P100" s="25">
        <v>1</v>
      </c>
      <c r="Q100" s="23">
        <f t="shared" ref="Q100:Q109" si="36">SUM(I100:P100)</f>
        <v>63161</v>
      </c>
      <c r="R100" s="24">
        <f t="shared" ref="R100:R109" si="37">H100-Q100</f>
        <v>187268</v>
      </c>
      <c r="S100" s="2"/>
    </row>
    <row r="101" spans="1:19" ht="20.100000000000001" customHeight="1">
      <c r="A101" s="22">
        <v>44287</v>
      </c>
      <c r="B101" s="23">
        <v>187300</v>
      </c>
      <c r="C101" s="23">
        <f t="shared" si="35"/>
        <v>31841</v>
      </c>
      <c r="D101" s="23">
        <f t="shared" ref="D101:D104" si="38">ROUND((B101)*0.16,0)</f>
        <v>29968</v>
      </c>
      <c r="E101" s="23">
        <v>1200</v>
      </c>
      <c r="F101" s="23">
        <v>120</v>
      </c>
      <c r="G101" s="23"/>
      <c r="H101" s="24">
        <f t="shared" ref="H101:H109" si="39">SUM(B101:G101)</f>
        <v>250429</v>
      </c>
      <c r="I101" s="25">
        <v>12000</v>
      </c>
      <c r="J101" s="25"/>
      <c r="K101" s="25"/>
      <c r="L101" s="25"/>
      <c r="M101" s="23">
        <v>50000</v>
      </c>
      <c r="N101" s="23">
        <v>960</v>
      </c>
      <c r="O101" s="25">
        <v>200</v>
      </c>
      <c r="P101" s="25">
        <v>1</v>
      </c>
      <c r="Q101" s="23">
        <f t="shared" si="36"/>
        <v>63161</v>
      </c>
      <c r="R101" s="24">
        <f t="shared" si="37"/>
        <v>187268</v>
      </c>
      <c r="S101" s="2"/>
    </row>
    <row r="102" spans="1:19" ht="20.100000000000001" customHeight="1">
      <c r="A102" s="22">
        <v>44317</v>
      </c>
      <c r="B102" s="23">
        <v>187300</v>
      </c>
      <c r="C102" s="23">
        <f t="shared" si="35"/>
        <v>31841</v>
      </c>
      <c r="D102" s="23">
        <f t="shared" si="38"/>
        <v>29968</v>
      </c>
      <c r="E102" s="23">
        <v>1200</v>
      </c>
      <c r="F102" s="23">
        <v>120</v>
      </c>
      <c r="G102" s="23"/>
      <c r="H102" s="24">
        <f t="shared" si="39"/>
        <v>250429</v>
      </c>
      <c r="I102" s="25">
        <v>12000</v>
      </c>
      <c r="J102" s="25"/>
      <c r="K102" s="25"/>
      <c r="L102" s="25"/>
      <c r="M102" s="23">
        <v>50000</v>
      </c>
      <c r="N102" s="23">
        <v>960</v>
      </c>
      <c r="O102" s="25">
        <v>200</v>
      </c>
      <c r="P102" s="25">
        <v>1</v>
      </c>
      <c r="Q102" s="23">
        <f t="shared" si="36"/>
        <v>63161</v>
      </c>
      <c r="R102" s="24">
        <f t="shared" si="37"/>
        <v>187268</v>
      </c>
      <c r="S102" s="2"/>
    </row>
    <row r="103" spans="1:19" ht="20.100000000000001" customHeight="1">
      <c r="A103" s="22">
        <v>44348</v>
      </c>
      <c r="B103" s="23">
        <v>187300</v>
      </c>
      <c r="C103" s="23">
        <f t="shared" si="35"/>
        <v>31841</v>
      </c>
      <c r="D103" s="23">
        <f t="shared" si="38"/>
        <v>29968</v>
      </c>
      <c r="E103" s="23">
        <v>1200</v>
      </c>
      <c r="F103" s="23">
        <v>120</v>
      </c>
      <c r="G103" s="23"/>
      <c r="H103" s="24">
        <f t="shared" si="39"/>
        <v>250429</v>
      </c>
      <c r="I103" s="25">
        <v>12000</v>
      </c>
      <c r="J103" s="25"/>
      <c r="K103" s="25"/>
      <c r="L103" s="25"/>
      <c r="M103" s="23">
        <v>50000</v>
      </c>
      <c r="N103" s="23">
        <v>960</v>
      </c>
      <c r="O103" s="25">
        <v>200</v>
      </c>
      <c r="P103" s="25">
        <v>1</v>
      </c>
      <c r="Q103" s="23">
        <f t="shared" si="36"/>
        <v>63161</v>
      </c>
      <c r="R103" s="24">
        <f t="shared" si="37"/>
        <v>187268</v>
      </c>
      <c r="S103" s="2"/>
    </row>
    <row r="104" spans="1:19" ht="20.100000000000001" customHeight="1">
      <c r="A104" s="22">
        <v>44378</v>
      </c>
      <c r="B104" s="23">
        <v>192900</v>
      </c>
      <c r="C104" s="23">
        <f t="shared" si="35"/>
        <v>32793</v>
      </c>
      <c r="D104" s="23">
        <f t="shared" si="38"/>
        <v>30864</v>
      </c>
      <c r="E104" s="23">
        <v>1200</v>
      </c>
      <c r="F104" s="23">
        <v>120</v>
      </c>
      <c r="G104" s="23"/>
      <c r="H104" s="24">
        <f t="shared" si="39"/>
        <v>257877</v>
      </c>
      <c r="I104" s="25">
        <v>12000</v>
      </c>
      <c r="J104" s="25"/>
      <c r="K104" s="25"/>
      <c r="L104" s="25"/>
      <c r="M104" s="23">
        <v>50000</v>
      </c>
      <c r="N104" s="23">
        <v>960</v>
      </c>
      <c r="O104" s="25">
        <v>200</v>
      </c>
      <c r="P104" s="25">
        <v>1</v>
      </c>
      <c r="Q104" s="23">
        <f t="shared" si="36"/>
        <v>63161</v>
      </c>
      <c r="R104" s="24">
        <f t="shared" si="37"/>
        <v>194716</v>
      </c>
      <c r="S104" s="2"/>
    </row>
    <row r="105" spans="1:19" ht="56.25" customHeight="1">
      <c r="A105" s="28" t="s">
        <v>115</v>
      </c>
      <c r="B105" s="23">
        <v>578700</v>
      </c>
      <c r="C105" s="23">
        <v>119598</v>
      </c>
      <c r="D105" s="23">
        <v>53200</v>
      </c>
      <c r="E105" s="23">
        <v>3600</v>
      </c>
      <c r="F105" s="23"/>
      <c r="G105" s="23">
        <v>45450</v>
      </c>
      <c r="H105" s="24">
        <f t="shared" si="39"/>
        <v>800548</v>
      </c>
      <c r="I105" s="25">
        <v>36000</v>
      </c>
      <c r="J105" s="25"/>
      <c r="K105" s="25"/>
      <c r="L105" s="25">
        <v>9000</v>
      </c>
      <c r="M105" s="23">
        <v>150000</v>
      </c>
      <c r="N105" s="23">
        <v>2880</v>
      </c>
      <c r="O105" s="25">
        <v>600</v>
      </c>
      <c r="P105" s="25">
        <v>3</v>
      </c>
      <c r="Q105" s="23">
        <f t="shared" si="36"/>
        <v>198483</v>
      </c>
      <c r="R105" s="24">
        <f t="shared" si="37"/>
        <v>602065</v>
      </c>
      <c r="S105" s="2"/>
    </row>
    <row r="106" spans="1:19" ht="20.100000000000001" customHeight="1">
      <c r="A106" s="22">
        <v>44501</v>
      </c>
      <c r="B106" s="23">
        <v>192900</v>
      </c>
      <c r="C106" s="23">
        <f t="shared" ref="C106:C109" si="40">ROUND((B106)*0.28,0)</f>
        <v>54012</v>
      </c>
      <c r="D106" s="23">
        <f>ROUND((B106)*0.09,0)</f>
        <v>17361</v>
      </c>
      <c r="E106" s="23">
        <v>1200</v>
      </c>
      <c r="F106" s="23"/>
      <c r="G106" s="23"/>
      <c r="H106" s="24">
        <f t="shared" si="39"/>
        <v>265473</v>
      </c>
      <c r="I106" s="25">
        <v>12000</v>
      </c>
      <c r="J106" s="25"/>
      <c r="K106" s="25"/>
      <c r="L106" s="25">
        <v>9000</v>
      </c>
      <c r="M106" s="23">
        <v>50000</v>
      </c>
      <c r="N106" s="23">
        <v>960</v>
      </c>
      <c r="O106" s="25">
        <v>200</v>
      </c>
      <c r="P106" s="25">
        <v>1</v>
      </c>
      <c r="Q106" s="23">
        <f t="shared" si="36"/>
        <v>72161</v>
      </c>
      <c r="R106" s="24">
        <f t="shared" si="37"/>
        <v>193312</v>
      </c>
      <c r="S106" s="2"/>
    </row>
    <row r="107" spans="1:19" ht="20.100000000000001" customHeight="1">
      <c r="A107" s="22">
        <v>44531</v>
      </c>
      <c r="B107" s="23">
        <v>192900</v>
      </c>
      <c r="C107" s="23">
        <f t="shared" si="40"/>
        <v>54012</v>
      </c>
      <c r="D107" s="23">
        <f t="shared" ref="D107:D109" si="41">ROUND((B107)*0.09,0)</f>
        <v>17361</v>
      </c>
      <c r="E107" s="23">
        <v>1200</v>
      </c>
      <c r="F107" s="23"/>
      <c r="G107" s="23">
        <v>157221</v>
      </c>
      <c r="H107" s="24">
        <f t="shared" si="39"/>
        <v>422694</v>
      </c>
      <c r="I107" s="25">
        <f>12000+157221</f>
        <v>169221</v>
      </c>
      <c r="J107" s="25"/>
      <c r="K107" s="25"/>
      <c r="L107" s="25">
        <v>9000</v>
      </c>
      <c r="M107" s="23">
        <v>97166</v>
      </c>
      <c r="N107" s="23">
        <v>960</v>
      </c>
      <c r="O107" s="25">
        <v>200</v>
      </c>
      <c r="P107" s="25">
        <v>1</v>
      </c>
      <c r="Q107" s="23">
        <f t="shared" si="36"/>
        <v>276548</v>
      </c>
      <c r="R107" s="24">
        <f t="shared" si="37"/>
        <v>146146</v>
      </c>
      <c r="S107" s="2"/>
    </row>
    <row r="108" spans="1:19" ht="20.100000000000001" customHeight="1">
      <c r="A108" s="22">
        <v>44562</v>
      </c>
      <c r="B108" s="23">
        <v>192900</v>
      </c>
      <c r="C108" s="23">
        <f t="shared" si="40"/>
        <v>54012</v>
      </c>
      <c r="D108" s="23">
        <f t="shared" si="41"/>
        <v>17361</v>
      </c>
      <c r="E108" s="23">
        <v>1200</v>
      </c>
      <c r="F108" s="23"/>
      <c r="G108" s="23"/>
      <c r="H108" s="24">
        <f t="shared" si="39"/>
        <v>265473</v>
      </c>
      <c r="I108" s="25">
        <v>12000</v>
      </c>
      <c r="J108" s="25"/>
      <c r="K108" s="25"/>
      <c r="L108" s="25">
        <v>9000</v>
      </c>
      <c r="M108" s="23">
        <v>242312</v>
      </c>
      <c r="N108" s="23">
        <v>960</v>
      </c>
      <c r="O108" s="25">
        <v>200</v>
      </c>
      <c r="P108" s="25">
        <v>1</v>
      </c>
      <c r="Q108" s="23">
        <f t="shared" si="36"/>
        <v>264473</v>
      </c>
      <c r="R108" s="24">
        <f t="shared" si="37"/>
        <v>1000</v>
      </c>
      <c r="S108" s="2"/>
    </row>
    <row r="109" spans="1:19" ht="20.100000000000001" customHeight="1">
      <c r="A109" s="22">
        <v>44593</v>
      </c>
      <c r="B109" s="23">
        <v>192900</v>
      </c>
      <c r="C109" s="23">
        <f t="shared" si="40"/>
        <v>54012</v>
      </c>
      <c r="D109" s="23">
        <f t="shared" si="41"/>
        <v>17361</v>
      </c>
      <c r="E109" s="23">
        <v>1200</v>
      </c>
      <c r="F109" s="23"/>
      <c r="G109" s="23"/>
      <c r="H109" s="24">
        <f t="shared" si="39"/>
        <v>265473</v>
      </c>
      <c r="I109" s="25">
        <v>12000</v>
      </c>
      <c r="J109" s="25"/>
      <c r="K109" s="25"/>
      <c r="L109" s="25"/>
      <c r="M109" s="23"/>
      <c r="N109" s="23">
        <v>960</v>
      </c>
      <c r="O109" s="25">
        <v>300</v>
      </c>
      <c r="P109" s="25">
        <v>1</v>
      </c>
      <c r="Q109" s="23">
        <f t="shared" si="36"/>
        <v>13261</v>
      </c>
      <c r="R109" s="24">
        <f t="shared" si="37"/>
        <v>252212</v>
      </c>
      <c r="S109" s="2"/>
    </row>
    <row r="110" spans="1:19" ht="20.100000000000001" customHeight="1">
      <c r="A110" s="26" t="s">
        <v>4</v>
      </c>
      <c r="B110" s="24">
        <f>SUM(B100:B109)</f>
        <v>2292400</v>
      </c>
      <c r="C110" s="24">
        <f t="shared" ref="C110:R110" si="42">SUM(C100:C109)</f>
        <v>495803</v>
      </c>
      <c r="D110" s="24">
        <f t="shared" si="42"/>
        <v>273380</v>
      </c>
      <c r="E110" s="24">
        <f t="shared" si="42"/>
        <v>14400</v>
      </c>
      <c r="F110" s="24">
        <f t="shared" si="42"/>
        <v>600</v>
      </c>
      <c r="G110" s="24">
        <f t="shared" si="42"/>
        <v>202671</v>
      </c>
      <c r="H110" s="24">
        <f t="shared" si="42"/>
        <v>3279254</v>
      </c>
      <c r="I110" s="24">
        <f t="shared" si="42"/>
        <v>301221</v>
      </c>
      <c r="J110" s="24">
        <f t="shared" si="42"/>
        <v>0</v>
      </c>
      <c r="K110" s="24">
        <f t="shared" si="42"/>
        <v>0</v>
      </c>
      <c r="L110" s="24">
        <f t="shared" si="42"/>
        <v>36000</v>
      </c>
      <c r="M110" s="24">
        <f t="shared" si="42"/>
        <v>789478</v>
      </c>
      <c r="N110" s="24">
        <f t="shared" si="42"/>
        <v>11520</v>
      </c>
      <c r="O110" s="24">
        <f t="shared" si="42"/>
        <v>2500</v>
      </c>
      <c r="P110" s="24">
        <f t="shared" si="42"/>
        <v>12</v>
      </c>
      <c r="Q110" s="24">
        <f t="shared" si="42"/>
        <v>1140731</v>
      </c>
      <c r="R110" s="24">
        <f t="shared" si="42"/>
        <v>2138523</v>
      </c>
      <c r="S110" s="2"/>
    </row>
    <row r="111" spans="1:19" ht="20.100000000000001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2"/>
    </row>
    <row r="112" spans="1:19" ht="20.100000000000001" customHeight="1">
      <c r="A112" s="18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18"/>
      <c r="O112" s="18"/>
      <c r="P112" s="18"/>
      <c r="Q112" s="18"/>
      <c r="R112" s="18"/>
      <c r="S112" s="2"/>
    </row>
    <row r="113" spans="1:19" ht="20.100000000000001" customHeight="1">
      <c r="A113" s="18"/>
      <c r="B113" s="19"/>
      <c r="C113" s="19"/>
      <c r="D113" s="19"/>
      <c r="E113" s="19"/>
      <c r="F113" s="19"/>
      <c r="G113" s="67"/>
      <c r="H113" s="68"/>
      <c r="I113" s="19"/>
      <c r="J113" s="19"/>
      <c r="K113" s="67"/>
      <c r="L113" s="19"/>
      <c r="M113" s="67"/>
      <c r="N113" s="18"/>
      <c r="O113" s="70"/>
      <c r="P113" s="70"/>
      <c r="Q113" s="18"/>
      <c r="R113" s="18"/>
      <c r="S113" s="2"/>
    </row>
    <row r="114" spans="1:19" ht="20.100000000000001" customHeight="1">
      <c r="A114" s="18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8"/>
      <c r="O114" s="18"/>
      <c r="P114" s="18"/>
      <c r="Q114" s="18"/>
      <c r="R114" s="18"/>
      <c r="S114" s="2"/>
    </row>
    <row r="115" spans="1:19" ht="20.100000000000001" customHeight="1">
      <c r="A115" s="69" t="s">
        <v>30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2"/>
    </row>
    <row r="116" spans="1:19" ht="20.100000000000001" customHeight="1">
      <c r="A116" s="69" t="s">
        <v>46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2"/>
    </row>
    <row r="117" spans="1:19" ht="20.100000000000001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2"/>
    </row>
    <row r="118" spans="1:19" ht="20.100000000000001" customHeight="1">
      <c r="A118" s="18" t="s">
        <v>54</v>
      </c>
      <c r="B118" s="18"/>
      <c r="C118" s="18"/>
      <c r="D118" s="18"/>
      <c r="E118" s="18"/>
      <c r="F118" s="18"/>
      <c r="G118" s="18"/>
      <c r="H118" s="18"/>
      <c r="I118" s="18" t="s">
        <v>81</v>
      </c>
      <c r="J118" s="18"/>
      <c r="K118" s="18"/>
      <c r="L118" s="19"/>
      <c r="M118" s="19"/>
      <c r="N118" s="19"/>
      <c r="O118" s="18"/>
      <c r="P118" s="18"/>
      <c r="Q118" s="18"/>
      <c r="R118" s="18"/>
      <c r="S118" s="2"/>
    </row>
    <row r="119" spans="1:19" ht="20.100000000000001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9"/>
      <c r="M119" s="19"/>
      <c r="N119" s="19"/>
      <c r="O119" s="18"/>
      <c r="P119" s="18"/>
      <c r="Q119" s="18"/>
      <c r="R119" s="18"/>
      <c r="S119" s="2"/>
    </row>
    <row r="120" spans="1:19" ht="39.950000000000003" customHeight="1">
      <c r="A120" s="20" t="s">
        <v>0</v>
      </c>
      <c r="B120" s="20" t="s">
        <v>1</v>
      </c>
      <c r="C120" s="20" t="s">
        <v>2</v>
      </c>
      <c r="D120" s="20" t="s">
        <v>3</v>
      </c>
      <c r="E120" s="20" t="s">
        <v>104</v>
      </c>
      <c r="F120" s="20" t="s">
        <v>44</v>
      </c>
      <c r="G120" s="20" t="s">
        <v>19</v>
      </c>
      <c r="H120" s="21" t="s">
        <v>120</v>
      </c>
      <c r="I120" s="20" t="s">
        <v>34</v>
      </c>
      <c r="J120" s="20" t="s">
        <v>13</v>
      </c>
      <c r="K120" s="20" t="s">
        <v>21</v>
      </c>
      <c r="L120" s="20" t="s">
        <v>132</v>
      </c>
      <c r="M120" s="20" t="s">
        <v>11</v>
      </c>
      <c r="N120" s="20" t="s">
        <v>6</v>
      </c>
      <c r="O120" s="20" t="s">
        <v>130</v>
      </c>
      <c r="P120" s="20" t="s">
        <v>121</v>
      </c>
      <c r="Q120" s="21" t="s">
        <v>122</v>
      </c>
      <c r="R120" s="21" t="s">
        <v>7</v>
      </c>
      <c r="S120" s="2"/>
    </row>
    <row r="121" spans="1:19" ht="20.100000000000001" customHeight="1">
      <c r="A121" s="22">
        <v>44256</v>
      </c>
      <c r="B121" s="23">
        <v>0</v>
      </c>
      <c r="C121" s="23">
        <f t="shared" ref="C121:C127" si="43">ROUND((B121)*0.17,0)</f>
        <v>0</v>
      </c>
      <c r="D121" s="23">
        <f t="shared" ref="D121:D127" si="44">ROUND((B121)*0.08,0)</f>
        <v>0</v>
      </c>
      <c r="E121" s="23">
        <v>1200</v>
      </c>
      <c r="F121" s="23"/>
      <c r="G121" s="23"/>
      <c r="H121" s="24">
        <f>SUM(B121:G121)</f>
        <v>1200</v>
      </c>
      <c r="I121" s="25"/>
      <c r="J121" s="25"/>
      <c r="K121" s="25"/>
      <c r="L121" s="25"/>
      <c r="M121" s="23"/>
      <c r="N121" s="23">
        <v>960</v>
      </c>
      <c r="O121" s="25">
        <v>200</v>
      </c>
      <c r="P121" s="25">
        <v>1</v>
      </c>
      <c r="Q121" s="23">
        <f t="shared" ref="Q121:Q132" si="45">SUM(I121:P121)</f>
        <v>1161</v>
      </c>
      <c r="R121" s="24">
        <f t="shared" ref="R121:R132" si="46">H121-Q121</f>
        <v>39</v>
      </c>
      <c r="S121" s="2"/>
    </row>
    <row r="122" spans="1:19" ht="20.100000000000001" customHeight="1">
      <c r="A122" s="22">
        <v>44287</v>
      </c>
      <c r="B122" s="23">
        <v>0</v>
      </c>
      <c r="C122" s="23">
        <f t="shared" si="43"/>
        <v>0</v>
      </c>
      <c r="D122" s="23">
        <f t="shared" si="44"/>
        <v>0</v>
      </c>
      <c r="E122" s="23">
        <v>1200</v>
      </c>
      <c r="F122" s="23"/>
      <c r="G122" s="23"/>
      <c r="H122" s="24">
        <f t="shared" ref="H122:H132" si="47">SUM(B122:G122)</f>
        <v>1200</v>
      </c>
      <c r="I122" s="25"/>
      <c r="J122" s="25"/>
      <c r="K122" s="25"/>
      <c r="L122" s="25"/>
      <c r="M122" s="23"/>
      <c r="N122" s="23">
        <v>960</v>
      </c>
      <c r="O122" s="25">
        <v>200</v>
      </c>
      <c r="P122" s="25">
        <v>1</v>
      </c>
      <c r="Q122" s="23">
        <f t="shared" si="45"/>
        <v>1161</v>
      </c>
      <c r="R122" s="24">
        <f t="shared" si="46"/>
        <v>39</v>
      </c>
      <c r="S122" s="2"/>
    </row>
    <row r="123" spans="1:19" ht="20.100000000000001" customHeight="1">
      <c r="A123" s="22">
        <v>44317</v>
      </c>
      <c r="B123" s="23">
        <v>0</v>
      </c>
      <c r="C123" s="23">
        <f t="shared" si="43"/>
        <v>0</v>
      </c>
      <c r="D123" s="23">
        <f t="shared" si="44"/>
        <v>0</v>
      </c>
      <c r="E123" s="23">
        <v>1200</v>
      </c>
      <c r="F123" s="23"/>
      <c r="G123" s="23"/>
      <c r="H123" s="24">
        <f t="shared" si="47"/>
        <v>1200</v>
      </c>
      <c r="I123" s="25"/>
      <c r="J123" s="25"/>
      <c r="K123" s="25"/>
      <c r="L123" s="25"/>
      <c r="M123" s="23"/>
      <c r="N123" s="23">
        <v>960</v>
      </c>
      <c r="O123" s="25">
        <v>200</v>
      </c>
      <c r="P123" s="25">
        <v>1</v>
      </c>
      <c r="Q123" s="23">
        <f t="shared" si="45"/>
        <v>1161</v>
      </c>
      <c r="R123" s="24">
        <f t="shared" si="46"/>
        <v>39</v>
      </c>
      <c r="S123" s="2"/>
    </row>
    <row r="124" spans="1:19" ht="20.100000000000001" customHeight="1">
      <c r="A124" s="22">
        <v>44348</v>
      </c>
      <c r="B124" s="23">
        <v>0</v>
      </c>
      <c r="C124" s="23">
        <f t="shared" si="43"/>
        <v>0</v>
      </c>
      <c r="D124" s="23">
        <f t="shared" si="44"/>
        <v>0</v>
      </c>
      <c r="E124" s="23">
        <v>1200</v>
      </c>
      <c r="F124" s="23"/>
      <c r="G124" s="23"/>
      <c r="H124" s="24">
        <f t="shared" si="47"/>
        <v>1200</v>
      </c>
      <c r="I124" s="25"/>
      <c r="J124" s="25"/>
      <c r="K124" s="25"/>
      <c r="L124" s="25"/>
      <c r="M124" s="23"/>
      <c r="N124" s="23">
        <v>960</v>
      </c>
      <c r="O124" s="25">
        <v>200</v>
      </c>
      <c r="P124" s="25">
        <v>1</v>
      </c>
      <c r="Q124" s="23">
        <f t="shared" si="45"/>
        <v>1161</v>
      </c>
      <c r="R124" s="24">
        <f t="shared" si="46"/>
        <v>39</v>
      </c>
      <c r="S124" s="2"/>
    </row>
    <row r="125" spans="1:19" ht="20.100000000000001" customHeight="1">
      <c r="A125" s="22">
        <v>44378</v>
      </c>
      <c r="B125" s="23">
        <v>0</v>
      </c>
      <c r="C125" s="23">
        <f t="shared" si="43"/>
        <v>0</v>
      </c>
      <c r="D125" s="23">
        <f t="shared" si="44"/>
        <v>0</v>
      </c>
      <c r="E125" s="23">
        <v>1200</v>
      </c>
      <c r="F125" s="23"/>
      <c r="G125" s="23"/>
      <c r="H125" s="24">
        <f t="shared" si="47"/>
        <v>1200</v>
      </c>
      <c r="I125" s="25"/>
      <c r="J125" s="25"/>
      <c r="K125" s="25"/>
      <c r="L125" s="25"/>
      <c r="M125" s="23"/>
      <c r="N125" s="23">
        <v>960</v>
      </c>
      <c r="O125" s="25">
        <v>200</v>
      </c>
      <c r="P125" s="25">
        <v>1</v>
      </c>
      <c r="Q125" s="23">
        <f t="shared" si="45"/>
        <v>1161</v>
      </c>
      <c r="R125" s="24">
        <f t="shared" si="46"/>
        <v>39</v>
      </c>
      <c r="S125" s="2"/>
    </row>
    <row r="126" spans="1:19" ht="20.100000000000001" customHeight="1">
      <c r="A126" s="22">
        <v>44409</v>
      </c>
      <c r="B126" s="23">
        <v>0</v>
      </c>
      <c r="C126" s="23">
        <f t="shared" si="43"/>
        <v>0</v>
      </c>
      <c r="D126" s="23">
        <f t="shared" si="44"/>
        <v>0</v>
      </c>
      <c r="E126" s="23">
        <v>1200</v>
      </c>
      <c r="F126" s="23"/>
      <c r="G126" s="23"/>
      <c r="H126" s="24">
        <f t="shared" si="47"/>
        <v>1200</v>
      </c>
      <c r="I126" s="25"/>
      <c r="J126" s="25"/>
      <c r="K126" s="25"/>
      <c r="L126" s="25"/>
      <c r="M126" s="23"/>
      <c r="N126" s="23">
        <v>960</v>
      </c>
      <c r="O126" s="25">
        <v>200</v>
      </c>
      <c r="P126" s="25">
        <v>1</v>
      </c>
      <c r="Q126" s="23">
        <f t="shared" si="45"/>
        <v>1161</v>
      </c>
      <c r="R126" s="24">
        <f t="shared" si="46"/>
        <v>39</v>
      </c>
      <c r="S126" s="2"/>
    </row>
    <row r="127" spans="1:19" ht="20.100000000000001" customHeight="1">
      <c r="A127" s="22">
        <v>44440</v>
      </c>
      <c r="B127" s="23">
        <v>161600</v>
      </c>
      <c r="C127" s="23">
        <f t="shared" si="43"/>
        <v>27472</v>
      </c>
      <c r="D127" s="23">
        <f t="shared" si="44"/>
        <v>12928</v>
      </c>
      <c r="E127" s="23">
        <v>1200</v>
      </c>
      <c r="F127" s="23"/>
      <c r="G127" s="23"/>
      <c r="H127" s="24">
        <f t="shared" si="47"/>
        <v>203200</v>
      </c>
      <c r="I127" s="25">
        <v>15000</v>
      </c>
      <c r="J127" s="25"/>
      <c r="K127" s="25"/>
      <c r="L127" s="25"/>
      <c r="M127" s="23">
        <v>30000</v>
      </c>
      <c r="N127" s="23">
        <v>960</v>
      </c>
      <c r="O127" s="25">
        <v>200</v>
      </c>
      <c r="P127" s="25">
        <v>1</v>
      </c>
      <c r="Q127" s="23">
        <f t="shared" si="45"/>
        <v>46161</v>
      </c>
      <c r="R127" s="24">
        <f t="shared" si="46"/>
        <v>157039</v>
      </c>
      <c r="S127" s="2"/>
    </row>
    <row r="128" spans="1:19" ht="20.100000000000001" customHeight="1">
      <c r="A128" s="22">
        <v>44470</v>
      </c>
      <c r="B128" s="23">
        <v>161600</v>
      </c>
      <c r="C128" s="23">
        <f>ROUND((B128)*0.28,0)</f>
        <v>45248</v>
      </c>
      <c r="D128" s="23">
        <f>ROUND((B128)*0.09,0)</f>
        <v>14544</v>
      </c>
      <c r="E128" s="23">
        <v>1200</v>
      </c>
      <c r="F128" s="23"/>
      <c r="G128" s="23">
        <v>38075</v>
      </c>
      <c r="H128" s="24">
        <f t="shared" si="47"/>
        <v>260667</v>
      </c>
      <c r="I128" s="25">
        <v>15000</v>
      </c>
      <c r="J128" s="25"/>
      <c r="K128" s="25"/>
      <c r="L128" s="25"/>
      <c r="M128" s="23">
        <v>30000</v>
      </c>
      <c r="N128" s="23">
        <v>960</v>
      </c>
      <c r="O128" s="25">
        <v>200</v>
      </c>
      <c r="P128" s="25">
        <v>1</v>
      </c>
      <c r="Q128" s="23">
        <f t="shared" si="45"/>
        <v>46161</v>
      </c>
      <c r="R128" s="24">
        <f t="shared" si="46"/>
        <v>214506</v>
      </c>
      <c r="S128" s="2"/>
    </row>
    <row r="129" spans="1:19" ht="20.100000000000001" customHeight="1">
      <c r="A129" s="22">
        <v>44501</v>
      </c>
      <c r="B129" s="23">
        <v>161600</v>
      </c>
      <c r="C129" s="23">
        <f t="shared" ref="C129:C132" si="48">ROUND((B129)*0.28,0)</f>
        <v>45248</v>
      </c>
      <c r="D129" s="23">
        <f t="shared" ref="D129:D132" si="49">ROUND((B129)*0.09,0)</f>
        <v>14544</v>
      </c>
      <c r="E129" s="23">
        <v>1200</v>
      </c>
      <c r="F129" s="23"/>
      <c r="G129" s="23"/>
      <c r="H129" s="24">
        <f t="shared" si="47"/>
        <v>222592</v>
      </c>
      <c r="I129" s="25">
        <v>15000</v>
      </c>
      <c r="J129" s="25"/>
      <c r="K129" s="25"/>
      <c r="L129" s="25"/>
      <c r="M129" s="23">
        <v>30000</v>
      </c>
      <c r="N129" s="23">
        <v>960</v>
      </c>
      <c r="O129" s="25">
        <v>200</v>
      </c>
      <c r="P129" s="25">
        <v>1</v>
      </c>
      <c r="Q129" s="23">
        <f t="shared" si="45"/>
        <v>46161</v>
      </c>
      <c r="R129" s="24">
        <f t="shared" si="46"/>
        <v>176431</v>
      </c>
      <c r="S129" s="2"/>
    </row>
    <row r="130" spans="1:19" ht="20.100000000000001" customHeight="1">
      <c r="A130" s="22">
        <v>44531</v>
      </c>
      <c r="B130" s="23">
        <v>161600</v>
      </c>
      <c r="C130" s="23">
        <f t="shared" si="48"/>
        <v>45248</v>
      </c>
      <c r="D130" s="23">
        <f t="shared" si="49"/>
        <v>14544</v>
      </c>
      <c r="E130" s="23">
        <v>1200</v>
      </c>
      <c r="F130" s="23"/>
      <c r="G130" s="23">
        <v>124091</v>
      </c>
      <c r="H130" s="24">
        <f t="shared" si="47"/>
        <v>346683</v>
      </c>
      <c r="I130" s="25">
        <f>15000+124091</f>
        <v>139091</v>
      </c>
      <c r="J130" s="25"/>
      <c r="K130" s="25"/>
      <c r="L130" s="25"/>
      <c r="M130" s="23">
        <v>67228</v>
      </c>
      <c r="N130" s="23">
        <v>960</v>
      </c>
      <c r="O130" s="25">
        <v>200</v>
      </c>
      <c r="P130" s="25">
        <v>1</v>
      </c>
      <c r="Q130" s="23">
        <f t="shared" si="45"/>
        <v>207480</v>
      </c>
      <c r="R130" s="24">
        <f t="shared" si="46"/>
        <v>139203</v>
      </c>
      <c r="S130" s="2"/>
    </row>
    <row r="131" spans="1:19" ht="20.100000000000001" customHeight="1">
      <c r="A131" s="22">
        <v>44562</v>
      </c>
      <c r="B131" s="23">
        <v>161600</v>
      </c>
      <c r="C131" s="23">
        <f t="shared" si="48"/>
        <v>45248</v>
      </c>
      <c r="D131" s="23">
        <f t="shared" si="49"/>
        <v>14544</v>
      </c>
      <c r="E131" s="23">
        <v>1200</v>
      </c>
      <c r="F131" s="23"/>
      <c r="G131" s="23"/>
      <c r="H131" s="24">
        <f t="shared" si="47"/>
        <v>222592</v>
      </c>
      <c r="I131" s="25">
        <v>15000</v>
      </c>
      <c r="J131" s="25"/>
      <c r="K131" s="25"/>
      <c r="L131" s="25"/>
      <c r="M131" s="23">
        <v>80000</v>
      </c>
      <c r="N131" s="23">
        <v>960</v>
      </c>
      <c r="O131" s="25">
        <v>200</v>
      </c>
      <c r="P131" s="25">
        <v>1</v>
      </c>
      <c r="Q131" s="23">
        <f t="shared" si="45"/>
        <v>96161</v>
      </c>
      <c r="R131" s="24">
        <f t="shared" si="46"/>
        <v>126431</v>
      </c>
      <c r="S131" s="2"/>
    </row>
    <row r="132" spans="1:19" ht="20.100000000000001" customHeight="1">
      <c r="A132" s="22">
        <v>44593</v>
      </c>
      <c r="B132" s="23">
        <v>161600</v>
      </c>
      <c r="C132" s="23">
        <f t="shared" si="48"/>
        <v>45248</v>
      </c>
      <c r="D132" s="23">
        <f t="shared" si="49"/>
        <v>14544</v>
      </c>
      <c r="E132" s="23">
        <v>1200</v>
      </c>
      <c r="F132" s="23"/>
      <c r="G132" s="23"/>
      <c r="H132" s="24">
        <f t="shared" si="47"/>
        <v>222592</v>
      </c>
      <c r="I132" s="25">
        <v>15000</v>
      </c>
      <c r="J132" s="25"/>
      <c r="K132" s="25"/>
      <c r="L132" s="25"/>
      <c r="M132" s="23"/>
      <c r="N132" s="23">
        <v>960</v>
      </c>
      <c r="O132" s="25">
        <v>300</v>
      </c>
      <c r="P132" s="25">
        <v>1</v>
      </c>
      <c r="Q132" s="23">
        <f t="shared" si="45"/>
        <v>16261</v>
      </c>
      <c r="R132" s="24">
        <f t="shared" si="46"/>
        <v>206331</v>
      </c>
      <c r="S132" s="2"/>
    </row>
    <row r="133" spans="1:19" ht="20.100000000000001" customHeight="1">
      <c r="A133" s="26" t="s">
        <v>4</v>
      </c>
      <c r="B133" s="24">
        <f>SUM(B121:B132)</f>
        <v>969600</v>
      </c>
      <c r="C133" s="24">
        <f t="shared" ref="C133:R133" si="50">SUM(C121:C132)</f>
        <v>253712</v>
      </c>
      <c r="D133" s="24">
        <f t="shared" si="50"/>
        <v>85648</v>
      </c>
      <c r="E133" s="24">
        <f t="shared" si="50"/>
        <v>14400</v>
      </c>
      <c r="F133" s="24">
        <f t="shared" si="50"/>
        <v>0</v>
      </c>
      <c r="G133" s="24">
        <f t="shared" si="50"/>
        <v>162166</v>
      </c>
      <c r="H133" s="24">
        <f t="shared" si="50"/>
        <v>1485526</v>
      </c>
      <c r="I133" s="24">
        <f t="shared" si="50"/>
        <v>214091</v>
      </c>
      <c r="J133" s="24">
        <f t="shared" si="50"/>
        <v>0</v>
      </c>
      <c r="K133" s="24">
        <f t="shared" si="50"/>
        <v>0</v>
      </c>
      <c r="L133" s="24">
        <f t="shared" si="50"/>
        <v>0</v>
      </c>
      <c r="M133" s="24">
        <f t="shared" si="50"/>
        <v>237228</v>
      </c>
      <c r="N133" s="24">
        <f t="shared" si="50"/>
        <v>11520</v>
      </c>
      <c r="O133" s="24">
        <f t="shared" si="50"/>
        <v>2500</v>
      </c>
      <c r="P133" s="24">
        <f t="shared" si="50"/>
        <v>12</v>
      </c>
      <c r="Q133" s="24">
        <f t="shared" si="50"/>
        <v>465351</v>
      </c>
      <c r="R133" s="24">
        <f t="shared" si="50"/>
        <v>1020175</v>
      </c>
      <c r="S133" s="2"/>
    </row>
    <row r="134" spans="1:19" ht="20.100000000000001" customHeight="1">
      <c r="A134" s="29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"/>
    </row>
    <row r="135" spans="1:19" ht="20.100000000000001" customHeight="1">
      <c r="A135" s="29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27"/>
      <c r="O135" s="27"/>
      <c r="P135" s="27"/>
      <c r="Q135" s="27"/>
      <c r="R135" s="27"/>
      <c r="S135" s="2"/>
    </row>
    <row r="136" spans="1:19" ht="20.100000000000001" customHeight="1">
      <c r="A136" s="29"/>
      <c r="B136" s="19"/>
      <c r="C136" s="19"/>
      <c r="D136" s="19"/>
      <c r="E136" s="19"/>
      <c r="F136" s="19"/>
      <c r="G136" s="67"/>
      <c r="H136" s="68"/>
      <c r="I136" s="19"/>
      <c r="J136" s="19"/>
      <c r="K136" s="67"/>
      <c r="L136" s="19"/>
      <c r="M136" s="67"/>
      <c r="N136" s="18"/>
      <c r="O136" s="70"/>
      <c r="P136" s="70"/>
      <c r="Q136" s="18"/>
      <c r="R136" s="27"/>
      <c r="S136" s="2"/>
    </row>
    <row r="137" spans="1:19" ht="20.100000000000001" customHeight="1">
      <c r="A137" s="29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27"/>
      <c r="O137" s="27"/>
      <c r="P137" s="27"/>
      <c r="Q137" s="27"/>
      <c r="R137" s="27"/>
      <c r="S137" s="2"/>
    </row>
    <row r="138" spans="1:19" ht="20.100000000000001" customHeight="1">
      <c r="A138" s="69" t="s">
        <v>30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2"/>
    </row>
    <row r="139" spans="1:19" ht="20.100000000000001" customHeight="1">
      <c r="A139" s="69" t="s">
        <v>46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2"/>
    </row>
    <row r="140" spans="1:19" ht="20.100000000000001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2"/>
    </row>
    <row r="141" spans="1:19" ht="20.100000000000001" customHeight="1">
      <c r="A141" s="18" t="s">
        <v>82</v>
      </c>
      <c r="B141" s="18"/>
      <c r="C141" s="18"/>
      <c r="D141" s="18"/>
      <c r="E141" s="18"/>
      <c r="F141" s="18"/>
      <c r="G141" s="18"/>
      <c r="H141" s="18"/>
      <c r="I141" s="18" t="s">
        <v>83</v>
      </c>
      <c r="J141" s="18"/>
      <c r="K141" s="18"/>
      <c r="L141" s="19"/>
      <c r="M141" s="19"/>
      <c r="N141" s="19"/>
      <c r="O141" s="18"/>
      <c r="P141" s="18"/>
      <c r="Q141" s="18"/>
      <c r="R141" s="18"/>
      <c r="S141" s="2"/>
    </row>
    <row r="142" spans="1:19" ht="20.100000000000001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9"/>
      <c r="M142" s="19"/>
      <c r="N142" s="19"/>
      <c r="O142" s="18"/>
      <c r="P142" s="18"/>
      <c r="Q142" s="18"/>
      <c r="R142" s="18"/>
      <c r="S142" s="2"/>
    </row>
    <row r="143" spans="1:19" ht="39.950000000000003" customHeight="1">
      <c r="A143" s="20" t="s">
        <v>0</v>
      </c>
      <c r="B143" s="20" t="s">
        <v>1</v>
      </c>
      <c r="C143" s="20" t="s">
        <v>2</v>
      </c>
      <c r="D143" s="20" t="s">
        <v>3</v>
      </c>
      <c r="E143" s="20" t="s">
        <v>104</v>
      </c>
      <c r="F143" s="20" t="s">
        <v>44</v>
      </c>
      <c r="G143" s="20" t="s">
        <v>19</v>
      </c>
      <c r="H143" s="21" t="s">
        <v>120</v>
      </c>
      <c r="I143" s="20" t="s">
        <v>34</v>
      </c>
      <c r="J143" s="65" t="s">
        <v>264</v>
      </c>
      <c r="K143" s="20" t="s">
        <v>21</v>
      </c>
      <c r="L143" s="20" t="s">
        <v>132</v>
      </c>
      <c r="M143" s="20" t="s">
        <v>11</v>
      </c>
      <c r="N143" s="20" t="s">
        <v>6</v>
      </c>
      <c r="O143" s="20" t="s">
        <v>130</v>
      </c>
      <c r="P143" s="20" t="s">
        <v>121</v>
      </c>
      <c r="Q143" s="21" t="s">
        <v>122</v>
      </c>
      <c r="R143" s="21" t="s">
        <v>7</v>
      </c>
      <c r="S143" s="2"/>
    </row>
    <row r="144" spans="1:19" ht="20.100000000000001" customHeight="1">
      <c r="A144" s="22">
        <v>44256</v>
      </c>
      <c r="B144" s="33">
        <v>205600</v>
      </c>
      <c r="C144" s="23">
        <f t="shared" ref="C144:C150" si="51">ROUND((B144)*0.17,0)</f>
        <v>34952</v>
      </c>
      <c r="D144" s="23">
        <f t="shared" ref="D144:D150" si="52">ROUND((B144)*0.08,0)</f>
        <v>16448</v>
      </c>
      <c r="E144" s="23">
        <v>1200</v>
      </c>
      <c r="F144" s="23"/>
      <c r="G144" s="23"/>
      <c r="H144" s="24">
        <f t="shared" ref="H144:H155" si="53">SUM(B144:G144)</f>
        <v>258200</v>
      </c>
      <c r="I144" s="25">
        <v>12000</v>
      </c>
      <c r="J144" s="25"/>
      <c r="K144" s="25">
        <v>8250</v>
      </c>
      <c r="L144" s="25"/>
      <c r="M144" s="23">
        <v>30000</v>
      </c>
      <c r="N144" s="23">
        <v>960</v>
      </c>
      <c r="O144" s="25">
        <v>200</v>
      </c>
      <c r="P144" s="25">
        <v>1</v>
      </c>
      <c r="Q144" s="23">
        <f t="shared" ref="Q144:Q155" si="54">P144+O144+N144+K144+I144+M144</f>
        <v>51411</v>
      </c>
      <c r="R144" s="24">
        <f t="shared" ref="R144:R155" si="55">H144-Q144</f>
        <v>206789</v>
      </c>
      <c r="S144" s="2"/>
    </row>
    <row r="145" spans="1:19" ht="20.100000000000001" customHeight="1">
      <c r="A145" s="22">
        <v>44287</v>
      </c>
      <c r="B145" s="33">
        <v>205600</v>
      </c>
      <c r="C145" s="23">
        <f t="shared" si="51"/>
        <v>34952</v>
      </c>
      <c r="D145" s="23">
        <f t="shared" si="52"/>
        <v>16448</v>
      </c>
      <c r="E145" s="23">
        <v>1200</v>
      </c>
      <c r="F145" s="23"/>
      <c r="G145" s="23"/>
      <c r="H145" s="24">
        <f t="shared" si="53"/>
        <v>258200</v>
      </c>
      <c r="I145" s="25">
        <v>12000</v>
      </c>
      <c r="J145" s="25"/>
      <c r="K145" s="25">
        <v>8250</v>
      </c>
      <c r="L145" s="25"/>
      <c r="M145" s="23">
        <v>30000</v>
      </c>
      <c r="N145" s="23">
        <v>960</v>
      </c>
      <c r="O145" s="25">
        <v>200</v>
      </c>
      <c r="P145" s="25">
        <v>1</v>
      </c>
      <c r="Q145" s="23">
        <f t="shared" si="54"/>
        <v>51411</v>
      </c>
      <c r="R145" s="24">
        <f t="shared" si="55"/>
        <v>206789</v>
      </c>
      <c r="S145" s="2"/>
    </row>
    <row r="146" spans="1:19" ht="20.100000000000001" customHeight="1">
      <c r="A146" s="22">
        <v>44317</v>
      </c>
      <c r="B146" s="33">
        <v>205600</v>
      </c>
      <c r="C146" s="23">
        <f t="shared" si="51"/>
        <v>34952</v>
      </c>
      <c r="D146" s="23">
        <f t="shared" si="52"/>
        <v>16448</v>
      </c>
      <c r="E146" s="23">
        <v>1200</v>
      </c>
      <c r="F146" s="23"/>
      <c r="G146" s="23"/>
      <c r="H146" s="24">
        <f t="shared" si="53"/>
        <v>258200</v>
      </c>
      <c r="I146" s="25">
        <v>12000</v>
      </c>
      <c r="J146" s="25"/>
      <c r="K146" s="25">
        <v>8250</v>
      </c>
      <c r="L146" s="25"/>
      <c r="M146" s="23">
        <v>30000</v>
      </c>
      <c r="N146" s="23">
        <v>960</v>
      </c>
      <c r="O146" s="25">
        <v>200</v>
      </c>
      <c r="P146" s="25">
        <v>1</v>
      </c>
      <c r="Q146" s="23">
        <f t="shared" si="54"/>
        <v>51411</v>
      </c>
      <c r="R146" s="24">
        <f t="shared" si="55"/>
        <v>206789</v>
      </c>
      <c r="S146" s="2"/>
    </row>
    <row r="147" spans="1:19" ht="20.100000000000001" customHeight="1">
      <c r="A147" s="22">
        <v>44348</v>
      </c>
      <c r="B147" s="33">
        <v>205600</v>
      </c>
      <c r="C147" s="23">
        <f t="shared" si="51"/>
        <v>34952</v>
      </c>
      <c r="D147" s="23">
        <f t="shared" si="52"/>
        <v>16448</v>
      </c>
      <c r="E147" s="23">
        <v>1200</v>
      </c>
      <c r="F147" s="23"/>
      <c r="G147" s="23"/>
      <c r="H147" s="24">
        <f t="shared" si="53"/>
        <v>258200</v>
      </c>
      <c r="I147" s="25">
        <v>12000</v>
      </c>
      <c r="J147" s="25"/>
      <c r="K147" s="25">
        <v>8250</v>
      </c>
      <c r="L147" s="25"/>
      <c r="M147" s="23">
        <v>30000</v>
      </c>
      <c r="N147" s="23">
        <v>960</v>
      </c>
      <c r="O147" s="25">
        <v>200</v>
      </c>
      <c r="P147" s="25">
        <v>1</v>
      </c>
      <c r="Q147" s="23">
        <f t="shared" si="54"/>
        <v>51411</v>
      </c>
      <c r="R147" s="24">
        <f t="shared" si="55"/>
        <v>206789</v>
      </c>
      <c r="S147" s="2"/>
    </row>
    <row r="148" spans="1:19" ht="20.100000000000001" customHeight="1">
      <c r="A148" s="22">
        <v>44378</v>
      </c>
      <c r="B148" s="33">
        <v>211800</v>
      </c>
      <c r="C148" s="23">
        <f t="shared" si="51"/>
        <v>36006</v>
      </c>
      <c r="D148" s="23">
        <f t="shared" si="52"/>
        <v>16944</v>
      </c>
      <c r="E148" s="23">
        <v>1200</v>
      </c>
      <c r="F148" s="23"/>
      <c r="G148" s="23"/>
      <c r="H148" s="24">
        <f t="shared" si="53"/>
        <v>265950</v>
      </c>
      <c r="I148" s="25">
        <v>12000</v>
      </c>
      <c r="J148" s="25"/>
      <c r="K148" s="25">
        <v>8250</v>
      </c>
      <c r="L148" s="25"/>
      <c r="M148" s="23">
        <v>30000</v>
      </c>
      <c r="N148" s="23">
        <v>960</v>
      </c>
      <c r="O148" s="25">
        <v>200</v>
      </c>
      <c r="P148" s="25">
        <v>1</v>
      </c>
      <c r="Q148" s="23">
        <f t="shared" si="54"/>
        <v>51411</v>
      </c>
      <c r="R148" s="24">
        <f t="shared" si="55"/>
        <v>214539</v>
      </c>
      <c r="S148" s="2"/>
    </row>
    <row r="149" spans="1:19" ht="20.100000000000001" customHeight="1">
      <c r="A149" s="22">
        <v>44409</v>
      </c>
      <c r="B149" s="33">
        <v>211800</v>
      </c>
      <c r="C149" s="23">
        <f t="shared" si="51"/>
        <v>36006</v>
      </c>
      <c r="D149" s="23">
        <f t="shared" si="52"/>
        <v>16944</v>
      </c>
      <c r="E149" s="23">
        <v>1200</v>
      </c>
      <c r="F149" s="23"/>
      <c r="G149" s="23">
        <v>330818</v>
      </c>
      <c r="H149" s="24">
        <f t="shared" si="53"/>
        <v>596768</v>
      </c>
      <c r="I149" s="25">
        <v>12000</v>
      </c>
      <c r="J149" s="25"/>
      <c r="K149" s="25">
        <v>8250</v>
      </c>
      <c r="L149" s="25"/>
      <c r="M149" s="23">
        <v>129000</v>
      </c>
      <c r="N149" s="23">
        <v>960</v>
      </c>
      <c r="O149" s="25">
        <v>200</v>
      </c>
      <c r="P149" s="25">
        <v>1</v>
      </c>
      <c r="Q149" s="23">
        <f t="shared" si="54"/>
        <v>150411</v>
      </c>
      <c r="R149" s="24">
        <f t="shared" si="55"/>
        <v>446357</v>
      </c>
      <c r="S149" s="2"/>
    </row>
    <row r="150" spans="1:19" ht="20.100000000000001" customHeight="1">
      <c r="A150" s="22">
        <v>44440</v>
      </c>
      <c r="B150" s="33">
        <v>211800</v>
      </c>
      <c r="C150" s="23">
        <f t="shared" si="51"/>
        <v>36006</v>
      </c>
      <c r="D150" s="23">
        <f t="shared" si="52"/>
        <v>16944</v>
      </c>
      <c r="E150" s="23">
        <v>1200</v>
      </c>
      <c r="F150" s="23"/>
      <c r="G150" s="23"/>
      <c r="H150" s="24">
        <f t="shared" si="53"/>
        <v>265950</v>
      </c>
      <c r="I150" s="25">
        <v>12000</v>
      </c>
      <c r="J150" s="25"/>
      <c r="K150" s="25">
        <v>8250</v>
      </c>
      <c r="L150" s="25"/>
      <c r="M150" s="23">
        <v>30000</v>
      </c>
      <c r="N150" s="23">
        <v>960</v>
      </c>
      <c r="O150" s="25">
        <v>200</v>
      </c>
      <c r="P150" s="25">
        <v>1</v>
      </c>
      <c r="Q150" s="23">
        <f t="shared" si="54"/>
        <v>51411</v>
      </c>
      <c r="R150" s="24">
        <f t="shared" si="55"/>
        <v>214539</v>
      </c>
      <c r="S150" s="2"/>
    </row>
    <row r="151" spans="1:19" ht="20.100000000000001" customHeight="1">
      <c r="A151" s="22">
        <v>44470</v>
      </c>
      <c r="B151" s="33">
        <v>211800</v>
      </c>
      <c r="C151" s="23">
        <f>ROUND((B151)*0.28,0)</f>
        <v>59304</v>
      </c>
      <c r="D151" s="23">
        <f>ROUND((B151)*0.09,0)</f>
        <v>19062</v>
      </c>
      <c r="E151" s="23">
        <v>1200</v>
      </c>
      <c r="F151" s="23"/>
      <c r="G151" s="23">
        <v>48450</v>
      </c>
      <c r="H151" s="24">
        <f t="shared" si="53"/>
        <v>339816</v>
      </c>
      <c r="I151" s="25">
        <v>12000</v>
      </c>
      <c r="J151" s="25"/>
      <c r="K151" s="25">
        <v>8250</v>
      </c>
      <c r="L151" s="25"/>
      <c r="M151" s="23">
        <v>30000</v>
      </c>
      <c r="N151" s="23">
        <v>960</v>
      </c>
      <c r="O151" s="25">
        <v>200</v>
      </c>
      <c r="P151" s="25">
        <v>1</v>
      </c>
      <c r="Q151" s="23">
        <f t="shared" si="54"/>
        <v>51411</v>
      </c>
      <c r="R151" s="24">
        <f t="shared" si="55"/>
        <v>288405</v>
      </c>
      <c r="S151" s="2"/>
    </row>
    <row r="152" spans="1:19" ht="20.100000000000001" customHeight="1">
      <c r="A152" s="22">
        <v>44501</v>
      </c>
      <c r="B152" s="33">
        <v>211800</v>
      </c>
      <c r="C152" s="23">
        <f t="shared" ref="C152:C155" si="56">ROUND((B152)*0.28,0)</f>
        <v>59304</v>
      </c>
      <c r="D152" s="23">
        <f t="shared" ref="D152:D155" si="57">ROUND((B152)*0.09,0)</f>
        <v>19062</v>
      </c>
      <c r="E152" s="23">
        <v>1200</v>
      </c>
      <c r="F152" s="23"/>
      <c r="G152" s="23"/>
      <c r="H152" s="24">
        <f t="shared" si="53"/>
        <v>291366</v>
      </c>
      <c r="I152" s="25">
        <v>12000</v>
      </c>
      <c r="J152" s="25"/>
      <c r="K152" s="25">
        <v>8250</v>
      </c>
      <c r="L152" s="25"/>
      <c r="M152" s="23">
        <v>30000</v>
      </c>
      <c r="N152" s="23">
        <v>960</v>
      </c>
      <c r="O152" s="25">
        <v>200</v>
      </c>
      <c r="P152" s="25">
        <v>1</v>
      </c>
      <c r="Q152" s="23">
        <f t="shared" si="54"/>
        <v>51411</v>
      </c>
      <c r="R152" s="24">
        <f t="shared" si="55"/>
        <v>239955</v>
      </c>
      <c r="S152" s="2"/>
    </row>
    <row r="153" spans="1:19" ht="20.100000000000001" customHeight="1">
      <c r="A153" s="22">
        <v>44531</v>
      </c>
      <c r="B153" s="33">
        <v>211800</v>
      </c>
      <c r="C153" s="23">
        <f t="shared" si="56"/>
        <v>59304</v>
      </c>
      <c r="D153" s="23">
        <f t="shared" si="57"/>
        <v>19062</v>
      </c>
      <c r="E153" s="23">
        <v>1200</v>
      </c>
      <c r="F153" s="23"/>
      <c r="G153" s="23">
        <v>212200</v>
      </c>
      <c r="H153" s="24">
        <f t="shared" si="53"/>
        <v>503566</v>
      </c>
      <c r="I153" s="25">
        <f>12000+7456+204744</f>
        <v>224200</v>
      </c>
      <c r="J153" s="25"/>
      <c r="K153" s="25">
        <v>8250</v>
      </c>
      <c r="L153" s="25"/>
      <c r="M153" s="23">
        <v>133660</v>
      </c>
      <c r="N153" s="23">
        <v>960</v>
      </c>
      <c r="O153" s="25">
        <v>200</v>
      </c>
      <c r="P153" s="25">
        <v>1</v>
      </c>
      <c r="Q153" s="23">
        <f t="shared" si="54"/>
        <v>367271</v>
      </c>
      <c r="R153" s="24">
        <f t="shared" si="55"/>
        <v>136295</v>
      </c>
      <c r="S153" s="2"/>
    </row>
    <row r="154" spans="1:19" ht="20.100000000000001" customHeight="1">
      <c r="A154" s="22">
        <v>44562</v>
      </c>
      <c r="B154" s="33">
        <v>211800</v>
      </c>
      <c r="C154" s="23">
        <f t="shared" si="56"/>
        <v>59304</v>
      </c>
      <c r="D154" s="23">
        <f t="shared" si="57"/>
        <v>19062</v>
      </c>
      <c r="E154" s="23">
        <v>1200</v>
      </c>
      <c r="F154" s="23"/>
      <c r="G154" s="23">
        <v>88068</v>
      </c>
      <c r="H154" s="24">
        <f t="shared" si="53"/>
        <v>379434</v>
      </c>
      <c r="I154" s="25">
        <v>12000</v>
      </c>
      <c r="J154" s="25">
        <v>48732</v>
      </c>
      <c r="K154" s="25">
        <v>8250</v>
      </c>
      <c r="L154" s="25"/>
      <c r="M154" s="23">
        <v>70000</v>
      </c>
      <c r="N154" s="23">
        <v>960</v>
      </c>
      <c r="O154" s="25">
        <v>200</v>
      </c>
      <c r="P154" s="25">
        <v>1</v>
      </c>
      <c r="Q154" s="23">
        <f t="shared" si="54"/>
        <v>91411</v>
      </c>
      <c r="R154" s="24">
        <f>H154-Q154-J154</f>
        <v>239291</v>
      </c>
      <c r="S154" s="2"/>
    </row>
    <row r="155" spans="1:19" ht="20.100000000000001" customHeight="1">
      <c r="A155" s="22">
        <v>44593</v>
      </c>
      <c r="B155" s="33">
        <v>211800</v>
      </c>
      <c r="C155" s="23">
        <f t="shared" si="56"/>
        <v>59304</v>
      </c>
      <c r="D155" s="23">
        <f t="shared" si="57"/>
        <v>19062</v>
      </c>
      <c r="E155" s="23">
        <v>1200</v>
      </c>
      <c r="F155" s="23"/>
      <c r="G155" s="23"/>
      <c r="H155" s="24">
        <f t="shared" si="53"/>
        <v>291366</v>
      </c>
      <c r="I155" s="25">
        <v>12000</v>
      </c>
      <c r="J155" s="25"/>
      <c r="K155" s="25">
        <v>8250</v>
      </c>
      <c r="L155" s="25"/>
      <c r="M155" s="23"/>
      <c r="N155" s="23">
        <v>960</v>
      </c>
      <c r="O155" s="25">
        <v>300</v>
      </c>
      <c r="P155" s="25">
        <v>1</v>
      </c>
      <c r="Q155" s="23">
        <f t="shared" si="54"/>
        <v>21511</v>
      </c>
      <c r="R155" s="24">
        <f t="shared" si="55"/>
        <v>269855</v>
      </c>
      <c r="S155" s="2"/>
    </row>
    <row r="156" spans="1:19" ht="20.100000000000001" customHeight="1">
      <c r="A156" s="26" t="s">
        <v>4</v>
      </c>
      <c r="B156" s="24">
        <f>SUM(B144:B155)</f>
        <v>2516800</v>
      </c>
      <c r="C156" s="24">
        <f t="shared" ref="C156:R156" si="58">SUM(C144:C155)</f>
        <v>544346</v>
      </c>
      <c r="D156" s="24">
        <f t="shared" si="58"/>
        <v>211934</v>
      </c>
      <c r="E156" s="24">
        <f t="shared" si="58"/>
        <v>14400</v>
      </c>
      <c r="F156" s="24">
        <f t="shared" si="58"/>
        <v>0</v>
      </c>
      <c r="G156" s="24">
        <f t="shared" si="58"/>
        <v>679536</v>
      </c>
      <c r="H156" s="24">
        <f t="shared" si="58"/>
        <v>3967016</v>
      </c>
      <c r="I156" s="24">
        <f t="shared" si="58"/>
        <v>356200</v>
      </c>
      <c r="J156" s="24">
        <f t="shared" si="58"/>
        <v>48732</v>
      </c>
      <c r="K156" s="24">
        <f t="shared" si="58"/>
        <v>99000</v>
      </c>
      <c r="L156" s="24">
        <f t="shared" si="58"/>
        <v>0</v>
      </c>
      <c r="M156" s="24">
        <f t="shared" si="58"/>
        <v>572660</v>
      </c>
      <c r="N156" s="24">
        <f t="shared" si="58"/>
        <v>11520</v>
      </c>
      <c r="O156" s="24">
        <f t="shared" si="58"/>
        <v>2500</v>
      </c>
      <c r="P156" s="24">
        <f t="shared" si="58"/>
        <v>12</v>
      </c>
      <c r="Q156" s="24">
        <f t="shared" si="58"/>
        <v>1041892</v>
      </c>
      <c r="R156" s="24">
        <f t="shared" si="58"/>
        <v>2876392</v>
      </c>
      <c r="S156" s="2"/>
    </row>
    <row r="157" spans="1:19" ht="20.100000000000001" customHeight="1">
      <c r="A157" s="29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"/>
    </row>
    <row r="158" spans="1:19" ht="20.100000000000001" customHeight="1">
      <c r="A158" s="29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27"/>
      <c r="O158" s="27"/>
      <c r="P158" s="27"/>
      <c r="Q158" s="27"/>
      <c r="R158" s="27"/>
      <c r="S158" s="2"/>
    </row>
    <row r="159" spans="1:19" customFormat="1" ht="20.100000000000001" customHeight="1">
      <c r="A159" s="30"/>
      <c r="B159" s="19"/>
      <c r="C159" s="19"/>
      <c r="D159" s="19"/>
      <c r="E159" s="19"/>
      <c r="F159" s="19"/>
      <c r="G159" s="67"/>
      <c r="H159" s="68"/>
      <c r="I159" s="19"/>
      <c r="J159" s="19"/>
      <c r="K159" s="67"/>
      <c r="L159" s="19"/>
      <c r="M159" s="67"/>
      <c r="N159" s="18"/>
      <c r="O159" s="70"/>
      <c r="P159" s="70"/>
      <c r="Q159" s="18"/>
      <c r="R159" s="30"/>
    </row>
    <row r="160" spans="1:19" customFormat="1" ht="20.100000000000001" customHeight="1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0"/>
      <c r="O160" s="30"/>
      <c r="P160" s="30"/>
      <c r="Q160" s="30"/>
      <c r="R160" s="30"/>
    </row>
    <row r="161" spans="1:19" ht="20.100000000000001" customHeight="1">
      <c r="A161" s="69" t="s">
        <v>30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2"/>
    </row>
    <row r="162" spans="1:19" ht="20.100000000000001" customHeight="1">
      <c r="A162" s="69" t="s">
        <v>46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2"/>
    </row>
    <row r="163" spans="1:19" ht="20.100000000000001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2"/>
    </row>
    <row r="164" spans="1:19" ht="20.100000000000001" customHeight="1">
      <c r="A164" s="18" t="s">
        <v>84</v>
      </c>
      <c r="B164" s="18"/>
      <c r="C164" s="18"/>
      <c r="D164" s="18"/>
      <c r="E164" s="18"/>
      <c r="F164" s="18"/>
      <c r="G164" s="18"/>
      <c r="H164" s="18"/>
      <c r="I164" s="18" t="s">
        <v>85</v>
      </c>
      <c r="J164" s="18"/>
      <c r="K164" s="18"/>
      <c r="L164" s="19"/>
      <c r="M164" s="19"/>
      <c r="N164" s="19"/>
      <c r="O164" s="18"/>
      <c r="P164" s="18"/>
      <c r="Q164" s="18"/>
      <c r="R164" s="18"/>
      <c r="S164" s="2"/>
    </row>
    <row r="165" spans="1:19" ht="20.100000000000001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9"/>
      <c r="M165" s="19"/>
      <c r="N165" s="19"/>
      <c r="O165" s="18"/>
      <c r="P165" s="18"/>
      <c r="Q165" s="18"/>
      <c r="R165" s="18"/>
      <c r="S165" s="2"/>
    </row>
    <row r="166" spans="1:19" ht="39.950000000000003" customHeight="1">
      <c r="A166" s="20" t="s">
        <v>0</v>
      </c>
      <c r="B166" s="20" t="s">
        <v>1</v>
      </c>
      <c r="C166" s="20" t="s">
        <v>2</v>
      </c>
      <c r="D166" s="20" t="s">
        <v>3</v>
      </c>
      <c r="E166" s="20" t="s">
        <v>104</v>
      </c>
      <c r="F166" s="20" t="s">
        <v>44</v>
      </c>
      <c r="G166" s="20" t="s">
        <v>19</v>
      </c>
      <c r="H166" s="21" t="s">
        <v>120</v>
      </c>
      <c r="I166" s="20" t="s">
        <v>34</v>
      </c>
      <c r="J166" s="20" t="s">
        <v>13</v>
      </c>
      <c r="K166" s="20" t="s">
        <v>21</v>
      </c>
      <c r="L166" s="20" t="s">
        <v>132</v>
      </c>
      <c r="M166" s="20" t="s">
        <v>11</v>
      </c>
      <c r="N166" s="20" t="s">
        <v>6</v>
      </c>
      <c r="O166" s="20" t="s">
        <v>130</v>
      </c>
      <c r="P166" s="20" t="s">
        <v>121</v>
      </c>
      <c r="Q166" s="21" t="s">
        <v>122</v>
      </c>
      <c r="R166" s="21" t="s">
        <v>7</v>
      </c>
      <c r="S166" s="13"/>
    </row>
    <row r="167" spans="1:19" ht="20.100000000000001" customHeight="1">
      <c r="A167" s="22">
        <v>44256</v>
      </c>
      <c r="B167" s="23">
        <v>171400</v>
      </c>
      <c r="C167" s="23">
        <f t="shared" ref="C167:C173" si="59">ROUND((B167)*0.17,0)</f>
        <v>29138</v>
      </c>
      <c r="D167" s="23">
        <f t="shared" ref="D167:D173" si="60">ROUND((B167)*0.08,0)</f>
        <v>13712</v>
      </c>
      <c r="E167" s="23">
        <v>1200</v>
      </c>
      <c r="F167" s="23"/>
      <c r="G167" s="23"/>
      <c r="H167" s="24">
        <f t="shared" ref="H167:H178" si="61">SUM(B167:G167)</f>
        <v>215450</v>
      </c>
      <c r="I167" s="25">
        <v>6000</v>
      </c>
      <c r="J167" s="25"/>
      <c r="K167" s="25"/>
      <c r="L167" s="25"/>
      <c r="M167" s="23">
        <v>50000</v>
      </c>
      <c r="N167" s="23">
        <v>960</v>
      </c>
      <c r="O167" s="25">
        <v>200</v>
      </c>
      <c r="P167" s="25">
        <v>1</v>
      </c>
      <c r="Q167" s="23">
        <f t="shared" ref="Q167:Q178" si="62">SUM(I167:P167)</f>
        <v>57161</v>
      </c>
      <c r="R167" s="24">
        <f t="shared" ref="R167:R178" si="63">H167-Q167</f>
        <v>158289</v>
      </c>
      <c r="S167" s="4"/>
    </row>
    <row r="168" spans="1:19" ht="20.100000000000001" customHeight="1">
      <c r="A168" s="22">
        <v>44287</v>
      </c>
      <c r="B168" s="23">
        <v>171400</v>
      </c>
      <c r="C168" s="23">
        <f t="shared" si="59"/>
        <v>29138</v>
      </c>
      <c r="D168" s="23">
        <f t="shared" si="60"/>
        <v>13712</v>
      </c>
      <c r="E168" s="23">
        <v>1200</v>
      </c>
      <c r="F168" s="23"/>
      <c r="G168" s="23"/>
      <c r="H168" s="24">
        <f t="shared" si="61"/>
        <v>215450</v>
      </c>
      <c r="I168" s="25">
        <v>6000</v>
      </c>
      <c r="J168" s="25"/>
      <c r="K168" s="25"/>
      <c r="L168" s="25"/>
      <c r="M168" s="23">
        <v>50000</v>
      </c>
      <c r="N168" s="23">
        <v>960</v>
      </c>
      <c r="O168" s="25">
        <v>200</v>
      </c>
      <c r="P168" s="25">
        <v>1</v>
      </c>
      <c r="Q168" s="23">
        <f t="shared" si="62"/>
        <v>57161</v>
      </c>
      <c r="R168" s="24">
        <f t="shared" si="63"/>
        <v>158289</v>
      </c>
      <c r="S168" s="4"/>
    </row>
    <row r="169" spans="1:19" ht="20.100000000000001" customHeight="1">
      <c r="A169" s="22">
        <v>44317</v>
      </c>
      <c r="B169" s="23">
        <v>171400</v>
      </c>
      <c r="C169" s="23">
        <f t="shared" si="59"/>
        <v>29138</v>
      </c>
      <c r="D169" s="23">
        <f t="shared" si="60"/>
        <v>13712</v>
      </c>
      <c r="E169" s="23">
        <v>1200</v>
      </c>
      <c r="F169" s="23"/>
      <c r="G169" s="23"/>
      <c r="H169" s="24">
        <f t="shared" si="61"/>
        <v>215450</v>
      </c>
      <c r="I169" s="25">
        <v>6000</v>
      </c>
      <c r="J169" s="25"/>
      <c r="K169" s="25"/>
      <c r="L169" s="25"/>
      <c r="M169" s="23">
        <v>50000</v>
      </c>
      <c r="N169" s="23">
        <v>960</v>
      </c>
      <c r="O169" s="25">
        <v>200</v>
      </c>
      <c r="P169" s="25">
        <v>1</v>
      </c>
      <c r="Q169" s="23">
        <f t="shared" si="62"/>
        <v>57161</v>
      </c>
      <c r="R169" s="24">
        <f t="shared" si="63"/>
        <v>158289</v>
      </c>
      <c r="S169" s="6"/>
    </row>
    <row r="170" spans="1:19" ht="20.100000000000001" customHeight="1">
      <c r="A170" s="22">
        <v>44348</v>
      </c>
      <c r="B170" s="23">
        <v>171400</v>
      </c>
      <c r="C170" s="23">
        <f t="shared" si="59"/>
        <v>29138</v>
      </c>
      <c r="D170" s="23">
        <f t="shared" si="60"/>
        <v>13712</v>
      </c>
      <c r="E170" s="23">
        <v>1200</v>
      </c>
      <c r="F170" s="23"/>
      <c r="G170" s="23"/>
      <c r="H170" s="24">
        <f t="shared" si="61"/>
        <v>215450</v>
      </c>
      <c r="I170" s="25">
        <v>6000</v>
      </c>
      <c r="J170" s="25"/>
      <c r="K170" s="25"/>
      <c r="L170" s="25"/>
      <c r="M170" s="23">
        <v>50000</v>
      </c>
      <c r="N170" s="23">
        <v>960</v>
      </c>
      <c r="O170" s="25">
        <v>200</v>
      </c>
      <c r="P170" s="25">
        <v>1</v>
      </c>
      <c r="Q170" s="23">
        <f t="shared" si="62"/>
        <v>57161</v>
      </c>
      <c r="R170" s="24">
        <f t="shared" si="63"/>
        <v>158289</v>
      </c>
      <c r="S170" s="4"/>
    </row>
    <row r="171" spans="1:19" ht="20.100000000000001" customHeight="1">
      <c r="A171" s="22">
        <v>44378</v>
      </c>
      <c r="B171" s="23">
        <v>176500</v>
      </c>
      <c r="C171" s="23">
        <f t="shared" si="59"/>
        <v>30005</v>
      </c>
      <c r="D171" s="23">
        <f t="shared" si="60"/>
        <v>14120</v>
      </c>
      <c r="E171" s="23">
        <v>1200</v>
      </c>
      <c r="F171" s="23"/>
      <c r="G171" s="23"/>
      <c r="H171" s="24">
        <f t="shared" si="61"/>
        <v>221825</v>
      </c>
      <c r="I171" s="25">
        <v>6000</v>
      </c>
      <c r="J171" s="25"/>
      <c r="K171" s="25"/>
      <c r="L171" s="25"/>
      <c r="M171" s="23">
        <v>50000</v>
      </c>
      <c r="N171" s="23">
        <v>960</v>
      </c>
      <c r="O171" s="25">
        <v>200</v>
      </c>
      <c r="P171" s="25">
        <v>1</v>
      </c>
      <c r="Q171" s="23">
        <f t="shared" si="62"/>
        <v>57161</v>
      </c>
      <c r="R171" s="24">
        <f t="shared" si="63"/>
        <v>164664</v>
      </c>
      <c r="S171" s="4"/>
    </row>
    <row r="172" spans="1:19" ht="20.100000000000001" customHeight="1">
      <c r="A172" s="22">
        <v>44409</v>
      </c>
      <c r="B172" s="23">
        <v>176500</v>
      </c>
      <c r="C172" s="23">
        <f t="shared" si="59"/>
        <v>30005</v>
      </c>
      <c r="D172" s="23">
        <f t="shared" si="60"/>
        <v>14120</v>
      </c>
      <c r="E172" s="23">
        <v>1200</v>
      </c>
      <c r="F172" s="23"/>
      <c r="G172" s="23">
        <v>348295</v>
      </c>
      <c r="H172" s="24">
        <f t="shared" si="61"/>
        <v>570120</v>
      </c>
      <c r="I172" s="25">
        <v>6000</v>
      </c>
      <c r="J172" s="25"/>
      <c r="K172" s="25"/>
      <c r="L172" s="25"/>
      <c r="M172" s="23">
        <v>154000</v>
      </c>
      <c r="N172" s="23">
        <v>960</v>
      </c>
      <c r="O172" s="25">
        <v>200</v>
      </c>
      <c r="P172" s="25">
        <v>1</v>
      </c>
      <c r="Q172" s="23">
        <f t="shared" si="62"/>
        <v>161161</v>
      </c>
      <c r="R172" s="24">
        <f t="shared" si="63"/>
        <v>408959</v>
      </c>
      <c r="S172" s="4"/>
    </row>
    <row r="173" spans="1:19" ht="20.100000000000001" customHeight="1">
      <c r="A173" s="22">
        <v>44440</v>
      </c>
      <c r="B173" s="23">
        <v>176500</v>
      </c>
      <c r="C173" s="23">
        <f t="shared" si="59"/>
        <v>30005</v>
      </c>
      <c r="D173" s="23">
        <f t="shared" si="60"/>
        <v>14120</v>
      </c>
      <c r="E173" s="23">
        <v>1200</v>
      </c>
      <c r="F173" s="23"/>
      <c r="G173" s="23"/>
      <c r="H173" s="24">
        <f t="shared" si="61"/>
        <v>221825</v>
      </c>
      <c r="I173" s="25">
        <v>6000</v>
      </c>
      <c r="J173" s="25"/>
      <c r="K173" s="25"/>
      <c r="L173" s="25"/>
      <c r="M173" s="23">
        <v>50000</v>
      </c>
      <c r="N173" s="23">
        <v>960</v>
      </c>
      <c r="O173" s="25">
        <v>200</v>
      </c>
      <c r="P173" s="25">
        <v>1</v>
      </c>
      <c r="Q173" s="23">
        <f t="shared" si="62"/>
        <v>57161</v>
      </c>
      <c r="R173" s="24">
        <f t="shared" si="63"/>
        <v>164664</v>
      </c>
      <c r="S173" s="4"/>
    </row>
    <row r="174" spans="1:19" ht="20.100000000000001" customHeight="1">
      <c r="A174" s="22">
        <v>44470</v>
      </c>
      <c r="B174" s="23">
        <v>176500</v>
      </c>
      <c r="C174" s="23">
        <f>ROUND((B174)*0.28,0)</f>
        <v>49420</v>
      </c>
      <c r="D174" s="23">
        <f>ROUND((B174)*0.09,0)</f>
        <v>15885</v>
      </c>
      <c r="E174" s="23">
        <v>1200</v>
      </c>
      <c r="F174" s="23"/>
      <c r="G174" s="23">
        <v>41600</v>
      </c>
      <c r="H174" s="24">
        <f t="shared" si="61"/>
        <v>284605</v>
      </c>
      <c r="I174" s="25">
        <v>6000</v>
      </c>
      <c r="J174" s="25"/>
      <c r="K174" s="25"/>
      <c r="L174" s="25"/>
      <c r="M174" s="23">
        <v>50000</v>
      </c>
      <c r="N174" s="23">
        <v>960</v>
      </c>
      <c r="O174" s="25">
        <v>200</v>
      </c>
      <c r="P174" s="25">
        <v>1</v>
      </c>
      <c r="Q174" s="23">
        <f t="shared" si="62"/>
        <v>57161</v>
      </c>
      <c r="R174" s="24">
        <f t="shared" si="63"/>
        <v>227444</v>
      </c>
      <c r="S174" s="4"/>
    </row>
    <row r="175" spans="1:19" ht="20.100000000000001" customHeight="1">
      <c r="A175" s="22">
        <v>44501</v>
      </c>
      <c r="B175" s="23">
        <v>176500</v>
      </c>
      <c r="C175" s="23">
        <f t="shared" ref="C175:C178" si="64">ROUND((B175)*0.28,0)</f>
        <v>49420</v>
      </c>
      <c r="D175" s="23">
        <f t="shared" ref="D175:D178" si="65">ROUND((B175)*0.09,0)</f>
        <v>15885</v>
      </c>
      <c r="E175" s="23">
        <v>1200</v>
      </c>
      <c r="F175" s="23"/>
      <c r="G175" s="23"/>
      <c r="H175" s="24">
        <f t="shared" si="61"/>
        <v>243005</v>
      </c>
      <c r="I175" s="25">
        <v>6000</v>
      </c>
      <c r="J175" s="25"/>
      <c r="K175" s="25"/>
      <c r="L175" s="25"/>
      <c r="M175" s="23">
        <v>50000</v>
      </c>
      <c r="N175" s="23">
        <v>960</v>
      </c>
      <c r="O175" s="25">
        <v>200</v>
      </c>
      <c r="P175" s="25">
        <v>1</v>
      </c>
      <c r="Q175" s="23">
        <f t="shared" si="62"/>
        <v>57161</v>
      </c>
      <c r="R175" s="24">
        <f t="shared" si="63"/>
        <v>185844</v>
      </c>
      <c r="S175" s="4"/>
    </row>
    <row r="176" spans="1:19" ht="20.100000000000001" customHeight="1">
      <c r="A176" s="22">
        <v>44531</v>
      </c>
      <c r="B176" s="23">
        <v>176500</v>
      </c>
      <c r="C176" s="23">
        <f t="shared" si="64"/>
        <v>49420</v>
      </c>
      <c r="D176" s="23">
        <f t="shared" si="65"/>
        <v>15885</v>
      </c>
      <c r="E176" s="23">
        <v>1200</v>
      </c>
      <c r="F176" s="23"/>
      <c r="G176" s="23">
        <v>399676</v>
      </c>
      <c r="H176" s="24">
        <f t="shared" si="61"/>
        <v>642681</v>
      </c>
      <c r="I176" s="25">
        <f>12000+176500+223176</f>
        <v>411676</v>
      </c>
      <c r="J176" s="25"/>
      <c r="K176" s="25"/>
      <c r="L176" s="25"/>
      <c r="M176" s="23">
        <v>178673</v>
      </c>
      <c r="N176" s="23">
        <v>960</v>
      </c>
      <c r="O176" s="25">
        <v>200</v>
      </c>
      <c r="P176" s="25">
        <v>1</v>
      </c>
      <c r="Q176" s="23">
        <f t="shared" si="62"/>
        <v>591510</v>
      </c>
      <c r="R176" s="24">
        <f t="shared" si="63"/>
        <v>51171</v>
      </c>
      <c r="S176" s="4"/>
    </row>
    <row r="177" spans="1:19" ht="20.100000000000001" customHeight="1">
      <c r="A177" s="22">
        <v>44562</v>
      </c>
      <c r="B177" s="23">
        <v>176500</v>
      </c>
      <c r="C177" s="23">
        <f t="shared" si="64"/>
        <v>49420</v>
      </c>
      <c r="D177" s="23">
        <f t="shared" si="65"/>
        <v>15885</v>
      </c>
      <c r="E177" s="23">
        <v>1200</v>
      </c>
      <c r="F177" s="23"/>
      <c r="G177" s="23">
        <v>115959</v>
      </c>
      <c r="H177" s="24">
        <f t="shared" si="61"/>
        <v>358964</v>
      </c>
      <c r="I177" s="25">
        <f>12000+18588</f>
        <v>30588</v>
      </c>
      <c r="J177" s="25"/>
      <c r="K177" s="25"/>
      <c r="L177" s="25"/>
      <c r="M177" s="23">
        <v>50000</v>
      </c>
      <c r="N177" s="23">
        <v>960</v>
      </c>
      <c r="O177" s="25">
        <v>200</v>
      </c>
      <c r="P177" s="25">
        <v>1</v>
      </c>
      <c r="Q177" s="23">
        <f t="shared" si="62"/>
        <v>81749</v>
      </c>
      <c r="R177" s="24">
        <f t="shared" si="63"/>
        <v>277215</v>
      </c>
      <c r="S177" s="4"/>
    </row>
    <row r="178" spans="1:19" ht="20.100000000000001" customHeight="1">
      <c r="A178" s="22">
        <v>44593</v>
      </c>
      <c r="B178" s="23">
        <v>176500</v>
      </c>
      <c r="C178" s="23">
        <f t="shared" si="64"/>
        <v>49420</v>
      </c>
      <c r="D178" s="23">
        <f t="shared" si="65"/>
        <v>15885</v>
      </c>
      <c r="E178" s="23">
        <v>1200</v>
      </c>
      <c r="F178" s="23"/>
      <c r="G178" s="23"/>
      <c r="H178" s="24">
        <f t="shared" si="61"/>
        <v>243005</v>
      </c>
      <c r="I178" s="25">
        <v>6000</v>
      </c>
      <c r="J178" s="25"/>
      <c r="K178" s="25"/>
      <c r="L178" s="25"/>
      <c r="M178" s="23"/>
      <c r="N178" s="23">
        <v>960</v>
      </c>
      <c r="O178" s="25">
        <v>300</v>
      </c>
      <c r="P178" s="25">
        <v>1</v>
      </c>
      <c r="Q178" s="23">
        <f t="shared" si="62"/>
        <v>7261</v>
      </c>
      <c r="R178" s="24">
        <f t="shared" si="63"/>
        <v>235744</v>
      </c>
      <c r="S178" s="6"/>
    </row>
    <row r="179" spans="1:19" ht="20.100000000000001" customHeight="1">
      <c r="A179" s="26" t="s">
        <v>4</v>
      </c>
      <c r="B179" s="24">
        <f>SUM(B167:B178)</f>
        <v>2097600</v>
      </c>
      <c r="C179" s="24">
        <f t="shared" ref="C179:R179" si="66">SUM(C167:C178)</f>
        <v>453667</v>
      </c>
      <c r="D179" s="24">
        <f t="shared" si="66"/>
        <v>176633</v>
      </c>
      <c r="E179" s="24">
        <f t="shared" si="66"/>
        <v>14400</v>
      </c>
      <c r="F179" s="24">
        <f t="shared" si="66"/>
        <v>0</v>
      </c>
      <c r="G179" s="24">
        <f t="shared" si="66"/>
        <v>905530</v>
      </c>
      <c r="H179" s="24">
        <f t="shared" si="66"/>
        <v>3647830</v>
      </c>
      <c r="I179" s="24">
        <f t="shared" si="66"/>
        <v>502264</v>
      </c>
      <c r="J179" s="24">
        <f t="shared" si="66"/>
        <v>0</v>
      </c>
      <c r="K179" s="24">
        <f t="shared" si="66"/>
        <v>0</v>
      </c>
      <c r="L179" s="24">
        <f t="shared" si="66"/>
        <v>0</v>
      </c>
      <c r="M179" s="24">
        <f t="shared" si="66"/>
        <v>782673</v>
      </c>
      <c r="N179" s="24">
        <f t="shared" si="66"/>
        <v>11520</v>
      </c>
      <c r="O179" s="24">
        <f t="shared" si="66"/>
        <v>2500</v>
      </c>
      <c r="P179" s="24">
        <f t="shared" si="66"/>
        <v>12</v>
      </c>
      <c r="Q179" s="24">
        <f t="shared" si="66"/>
        <v>1298969</v>
      </c>
      <c r="R179" s="24">
        <f t="shared" si="66"/>
        <v>2348861</v>
      </c>
      <c r="S179" s="2"/>
    </row>
    <row r="180" spans="1:19" ht="20.100000000000001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4"/>
    </row>
    <row r="181" spans="1:19" ht="20.100000000000001" customHeight="1">
      <c r="A181" s="18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18"/>
      <c r="O181" s="18"/>
      <c r="P181" s="18"/>
      <c r="Q181" s="18"/>
      <c r="R181" s="18"/>
      <c r="S181" s="4"/>
    </row>
    <row r="182" spans="1:19" ht="20.100000000000001" customHeight="1">
      <c r="A182" s="18"/>
      <c r="B182" s="19"/>
      <c r="C182" s="19"/>
      <c r="D182" s="19"/>
      <c r="E182" s="19"/>
      <c r="F182" s="19"/>
      <c r="G182" s="67"/>
      <c r="H182" s="68"/>
      <c r="I182" s="19"/>
      <c r="J182" s="19"/>
      <c r="K182" s="67"/>
      <c r="L182" s="19"/>
      <c r="M182" s="67"/>
      <c r="N182" s="18"/>
      <c r="O182" s="70"/>
      <c r="P182" s="70"/>
      <c r="Q182" s="18"/>
      <c r="R182" s="18"/>
      <c r="S182" s="4"/>
    </row>
    <row r="183" spans="1:19" ht="20.100000000000001" customHeight="1">
      <c r="A183" s="18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18"/>
      <c r="O183" s="18"/>
      <c r="P183" s="18"/>
      <c r="Q183" s="18"/>
      <c r="R183" s="18"/>
      <c r="S183" s="4"/>
    </row>
    <row r="184" spans="1:19" ht="20.100000000000001" customHeight="1">
      <c r="A184" s="69" t="s">
        <v>30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4"/>
    </row>
    <row r="185" spans="1:19" ht="20.100000000000001" customHeight="1">
      <c r="A185" s="69" t="s">
        <v>46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4"/>
    </row>
    <row r="186" spans="1:19" ht="20.100000000000001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2"/>
    </row>
    <row r="187" spans="1:19" ht="20.100000000000001" customHeight="1">
      <c r="A187" s="18" t="s">
        <v>86</v>
      </c>
      <c r="B187" s="18"/>
      <c r="C187" s="18"/>
      <c r="D187" s="18"/>
      <c r="E187" s="18"/>
      <c r="F187" s="18"/>
      <c r="G187" s="18"/>
      <c r="H187" s="18"/>
      <c r="I187" s="18" t="s">
        <v>77</v>
      </c>
      <c r="J187" s="18"/>
      <c r="K187" s="18"/>
      <c r="L187" s="19"/>
      <c r="M187" s="19"/>
      <c r="N187" s="19"/>
      <c r="O187" s="18"/>
      <c r="P187" s="18"/>
      <c r="Q187" s="18"/>
      <c r="R187" s="18"/>
      <c r="S187" s="2"/>
    </row>
    <row r="188" spans="1:19" ht="20.100000000000001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9"/>
      <c r="M188" s="19"/>
      <c r="N188" s="19"/>
      <c r="O188" s="18"/>
      <c r="P188" s="18"/>
      <c r="Q188" s="18"/>
      <c r="R188" s="18"/>
      <c r="S188" s="2"/>
    </row>
    <row r="189" spans="1:19" ht="39.950000000000003" customHeight="1">
      <c r="A189" s="20" t="s">
        <v>0</v>
      </c>
      <c r="B189" s="20" t="s">
        <v>1</v>
      </c>
      <c r="C189" s="20" t="s">
        <v>2</v>
      </c>
      <c r="D189" s="20" t="s">
        <v>3</v>
      </c>
      <c r="E189" s="20" t="s">
        <v>104</v>
      </c>
      <c r="F189" s="20" t="s">
        <v>44</v>
      </c>
      <c r="G189" s="20" t="s">
        <v>19</v>
      </c>
      <c r="H189" s="21" t="s">
        <v>120</v>
      </c>
      <c r="I189" s="20" t="s">
        <v>8</v>
      </c>
      <c r="J189" s="20" t="s">
        <v>13</v>
      </c>
      <c r="K189" s="20" t="s">
        <v>21</v>
      </c>
      <c r="L189" s="20" t="s">
        <v>132</v>
      </c>
      <c r="M189" s="20" t="s">
        <v>11</v>
      </c>
      <c r="N189" s="20" t="s">
        <v>6</v>
      </c>
      <c r="O189" s="20" t="s">
        <v>130</v>
      </c>
      <c r="P189" s="20" t="s">
        <v>121</v>
      </c>
      <c r="Q189" s="21" t="s">
        <v>122</v>
      </c>
      <c r="R189" s="21" t="s">
        <v>7</v>
      </c>
      <c r="S189" s="13"/>
    </row>
    <row r="190" spans="1:19" ht="20.100000000000001" customHeight="1">
      <c r="A190" s="22">
        <v>44256</v>
      </c>
      <c r="B190" s="33">
        <v>95300</v>
      </c>
      <c r="C190" s="23">
        <f t="shared" ref="C190:C196" si="67">ROUND((B190)*0.17,0)</f>
        <v>16201</v>
      </c>
      <c r="D190" s="23">
        <f t="shared" ref="D190:D196" si="68">ROUND((B190)*0.08,0)</f>
        <v>7624</v>
      </c>
      <c r="E190" s="23">
        <v>1200</v>
      </c>
      <c r="F190" s="23"/>
      <c r="G190" s="25"/>
      <c r="H190" s="24">
        <f t="shared" ref="H190:H201" si="69">SUM(B190:G190)</f>
        <v>120325</v>
      </c>
      <c r="I190" s="25">
        <v>6000</v>
      </c>
      <c r="J190" s="25"/>
      <c r="K190" s="25"/>
      <c r="L190" s="25"/>
      <c r="M190" s="23">
        <v>10000</v>
      </c>
      <c r="N190" s="23">
        <v>960</v>
      </c>
      <c r="O190" s="25">
        <v>200</v>
      </c>
      <c r="P190" s="25">
        <v>1</v>
      </c>
      <c r="Q190" s="23">
        <f t="shared" ref="Q190:Q201" si="70">SUM(I190:P190)</f>
        <v>17161</v>
      </c>
      <c r="R190" s="24">
        <f t="shared" ref="R190:R201" si="71">H190-Q190</f>
        <v>103164</v>
      </c>
      <c r="S190" s="4"/>
    </row>
    <row r="191" spans="1:19" ht="20.100000000000001" customHeight="1">
      <c r="A191" s="22">
        <v>44287</v>
      </c>
      <c r="B191" s="33">
        <v>95300</v>
      </c>
      <c r="C191" s="23">
        <f t="shared" si="67"/>
        <v>16201</v>
      </c>
      <c r="D191" s="23">
        <f t="shared" si="68"/>
        <v>7624</v>
      </c>
      <c r="E191" s="23">
        <v>1200</v>
      </c>
      <c r="F191" s="23"/>
      <c r="G191" s="25"/>
      <c r="H191" s="24">
        <f t="shared" si="69"/>
        <v>120325</v>
      </c>
      <c r="I191" s="25">
        <v>6000</v>
      </c>
      <c r="J191" s="25"/>
      <c r="K191" s="25"/>
      <c r="L191" s="25"/>
      <c r="M191" s="23">
        <v>10000</v>
      </c>
      <c r="N191" s="23">
        <v>960</v>
      </c>
      <c r="O191" s="25">
        <v>200</v>
      </c>
      <c r="P191" s="25">
        <v>1</v>
      </c>
      <c r="Q191" s="23">
        <f t="shared" si="70"/>
        <v>17161</v>
      </c>
      <c r="R191" s="24">
        <f t="shared" si="71"/>
        <v>103164</v>
      </c>
      <c r="S191" s="4"/>
    </row>
    <row r="192" spans="1:19" ht="20.100000000000001" customHeight="1">
      <c r="A192" s="22">
        <v>44317</v>
      </c>
      <c r="B192" s="33">
        <v>95300</v>
      </c>
      <c r="C192" s="23">
        <f t="shared" si="67"/>
        <v>16201</v>
      </c>
      <c r="D192" s="23">
        <f t="shared" si="68"/>
        <v>7624</v>
      </c>
      <c r="E192" s="23">
        <v>1200</v>
      </c>
      <c r="F192" s="23"/>
      <c r="G192" s="25"/>
      <c r="H192" s="24">
        <f t="shared" si="69"/>
        <v>120325</v>
      </c>
      <c r="I192" s="25">
        <v>6000</v>
      </c>
      <c r="J192" s="25"/>
      <c r="K192" s="25"/>
      <c r="L192" s="25"/>
      <c r="M192" s="23">
        <v>10000</v>
      </c>
      <c r="N192" s="23">
        <v>960</v>
      </c>
      <c r="O192" s="25">
        <v>200</v>
      </c>
      <c r="P192" s="25">
        <v>1</v>
      </c>
      <c r="Q192" s="23">
        <f t="shared" si="70"/>
        <v>17161</v>
      </c>
      <c r="R192" s="24">
        <f t="shared" si="71"/>
        <v>103164</v>
      </c>
      <c r="S192" s="4"/>
    </row>
    <row r="193" spans="1:19" ht="20.100000000000001" customHeight="1">
      <c r="A193" s="22">
        <v>44348</v>
      </c>
      <c r="B193" s="33">
        <v>95300</v>
      </c>
      <c r="C193" s="23">
        <f t="shared" si="67"/>
        <v>16201</v>
      </c>
      <c r="D193" s="23">
        <f t="shared" si="68"/>
        <v>7624</v>
      </c>
      <c r="E193" s="23">
        <v>1200</v>
      </c>
      <c r="F193" s="23"/>
      <c r="G193" s="23"/>
      <c r="H193" s="24">
        <f t="shared" si="69"/>
        <v>120325</v>
      </c>
      <c r="I193" s="25">
        <v>6000</v>
      </c>
      <c r="J193" s="25"/>
      <c r="K193" s="25"/>
      <c r="L193" s="25"/>
      <c r="M193" s="23">
        <v>10000</v>
      </c>
      <c r="N193" s="23">
        <v>960</v>
      </c>
      <c r="O193" s="25">
        <v>200</v>
      </c>
      <c r="P193" s="25">
        <v>1</v>
      </c>
      <c r="Q193" s="23">
        <f t="shared" si="70"/>
        <v>17161</v>
      </c>
      <c r="R193" s="24">
        <f t="shared" si="71"/>
        <v>103164</v>
      </c>
      <c r="S193" s="4"/>
    </row>
    <row r="194" spans="1:19" ht="20.100000000000001" customHeight="1">
      <c r="A194" s="22">
        <v>44378</v>
      </c>
      <c r="B194" s="33">
        <v>98200</v>
      </c>
      <c r="C194" s="23">
        <f t="shared" si="67"/>
        <v>16694</v>
      </c>
      <c r="D194" s="23">
        <f t="shared" si="68"/>
        <v>7856</v>
      </c>
      <c r="E194" s="23">
        <v>1200</v>
      </c>
      <c r="F194" s="23"/>
      <c r="G194" s="23"/>
      <c r="H194" s="24">
        <f t="shared" si="69"/>
        <v>123950</v>
      </c>
      <c r="I194" s="25">
        <v>6000</v>
      </c>
      <c r="J194" s="25"/>
      <c r="K194" s="25"/>
      <c r="L194" s="25"/>
      <c r="M194" s="23">
        <v>10000</v>
      </c>
      <c r="N194" s="23">
        <v>960</v>
      </c>
      <c r="O194" s="25">
        <v>200</v>
      </c>
      <c r="P194" s="25">
        <v>1</v>
      </c>
      <c r="Q194" s="23">
        <f t="shared" si="70"/>
        <v>17161</v>
      </c>
      <c r="R194" s="24">
        <f t="shared" si="71"/>
        <v>106789</v>
      </c>
      <c r="S194" s="4"/>
    </row>
    <row r="195" spans="1:19" ht="20.100000000000001" customHeight="1">
      <c r="A195" s="22">
        <v>44409</v>
      </c>
      <c r="B195" s="33">
        <v>98200</v>
      </c>
      <c r="C195" s="23">
        <f t="shared" si="67"/>
        <v>16694</v>
      </c>
      <c r="D195" s="23">
        <f t="shared" si="68"/>
        <v>7856</v>
      </c>
      <c r="E195" s="23">
        <v>1200</v>
      </c>
      <c r="F195" s="23"/>
      <c r="G195" s="23">
        <v>107035</v>
      </c>
      <c r="H195" s="24">
        <f t="shared" si="69"/>
        <v>230985</v>
      </c>
      <c r="I195" s="25">
        <v>6000</v>
      </c>
      <c r="J195" s="25"/>
      <c r="K195" s="25"/>
      <c r="L195" s="25"/>
      <c r="M195" s="23">
        <v>42000</v>
      </c>
      <c r="N195" s="23">
        <v>960</v>
      </c>
      <c r="O195" s="25">
        <v>200</v>
      </c>
      <c r="P195" s="25">
        <v>1</v>
      </c>
      <c r="Q195" s="23">
        <f t="shared" si="70"/>
        <v>49161</v>
      </c>
      <c r="R195" s="24">
        <f t="shared" si="71"/>
        <v>181824</v>
      </c>
      <c r="S195" s="4"/>
    </row>
    <row r="196" spans="1:19" ht="20.100000000000001" customHeight="1">
      <c r="A196" s="22">
        <v>44440</v>
      </c>
      <c r="B196" s="33">
        <v>98200</v>
      </c>
      <c r="C196" s="23">
        <f t="shared" si="67"/>
        <v>16694</v>
      </c>
      <c r="D196" s="23">
        <f t="shared" si="68"/>
        <v>7856</v>
      </c>
      <c r="E196" s="23">
        <v>1200</v>
      </c>
      <c r="F196" s="23"/>
      <c r="G196" s="23"/>
      <c r="H196" s="24">
        <f t="shared" si="69"/>
        <v>123950</v>
      </c>
      <c r="I196" s="25">
        <v>6000</v>
      </c>
      <c r="J196" s="25"/>
      <c r="K196" s="25"/>
      <c r="L196" s="25"/>
      <c r="M196" s="23">
        <v>10000</v>
      </c>
      <c r="N196" s="23">
        <v>960</v>
      </c>
      <c r="O196" s="25">
        <v>200</v>
      </c>
      <c r="P196" s="25">
        <v>1</v>
      </c>
      <c r="Q196" s="23">
        <f t="shared" si="70"/>
        <v>17161</v>
      </c>
      <c r="R196" s="24">
        <f t="shared" si="71"/>
        <v>106789</v>
      </c>
      <c r="S196" s="5"/>
    </row>
    <row r="197" spans="1:19" ht="20.100000000000001" customHeight="1">
      <c r="A197" s="22">
        <v>44470</v>
      </c>
      <c r="B197" s="33">
        <v>98200</v>
      </c>
      <c r="C197" s="23">
        <f>ROUND((B197)*0.28,0)</f>
        <v>27496</v>
      </c>
      <c r="D197" s="23">
        <f>ROUND((B197)*0.09,0)</f>
        <v>8838</v>
      </c>
      <c r="E197" s="23">
        <v>1200</v>
      </c>
      <c r="F197" s="23"/>
      <c r="G197" s="23">
        <v>23125</v>
      </c>
      <c r="H197" s="24">
        <f t="shared" si="69"/>
        <v>158859</v>
      </c>
      <c r="I197" s="25">
        <v>6000</v>
      </c>
      <c r="J197" s="25"/>
      <c r="K197" s="25"/>
      <c r="L197" s="25"/>
      <c r="M197" s="23">
        <v>10000</v>
      </c>
      <c r="N197" s="23">
        <v>960</v>
      </c>
      <c r="O197" s="25">
        <v>200</v>
      </c>
      <c r="P197" s="25">
        <v>1</v>
      </c>
      <c r="Q197" s="23">
        <f t="shared" si="70"/>
        <v>17161</v>
      </c>
      <c r="R197" s="24">
        <f t="shared" si="71"/>
        <v>141698</v>
      </c>
      <c r="S197" s="5"/>
    </row>
    <row r="198" spans="1:19" ht="20.100000000000001" customHeight="1">
      <c r="A198" s="22">
        <v>44501</v>
      </c>
      <c r="B198" s="33">
        <v>98200</v>
      </c>
      <c r="C198" s="23">
        <f t="shared" ref="C198:C201" si="72">ROUND((B198)*0.28,0)</f>
        <v>27496</v>
      </c>
      <c r="D198" s="23">
        <f t="shared" ref="D198:D201" si="73">ROUND((B198)*0.09,0)</f>
        <v>8838</v>
      </c>
      <c r="E198" s="23">
        <v>1200</v>
      </c>
      <c r="F198" s="23"/>
      <c r="G198" s="23"/>
      <c r="H198" s="24">
        <f t="shared" si="69"/>
        <v>135734</v>
      </c>
      <c r="I198" s="25">
        <v>6000</v>
      </c>
      <c r="J198" s="25"/>
      <c r="K198" s="25"/>
      <c r="L198" s="25"/>
      <c r="M198" s="23">
        <v>10000</v>
      </c>
      <c r="N198" s="23">
        <v>960</v>
      </c>
      <c r="O198" s="25">
        <v>200</v>
      </c>
      <c r="P198" s="25">
        <v>1</v>
      </c>
      <c r="Q198" s="23">
        <f t="shared" si="70"/>
        <v>17161</v>
      </c>
      <c r="R198" s="24">
        <f t="shared" si="71"/>
        <v>118573</v>
      </c>
      <c r="S198" s="5"/>
    </row>
    <row r="199" spans="1:19" ht="20.100000000000001" customHeight="1">
      <c r="A199" s="22">
        <v>44531</v>
      </c>
      <c r="B199" s="33">
        <v>98200</v>
      </c>
      <c r="C199" s="23">
        <f t="shared" si="72"/>
        <v>27496</v>
      </c>
      <c r="D199" s="23">
        <f t="shared" si="73"/>
        <v>8838</v>
      </c>
      <c r="E199" s="23">
        <v>1200</v>
      </c>
      <c r="F199" s="23"/>
      <c r="G199" s="23"/>
      <c r="H199" s="24">
        <f t="shared" si="69"/>
        <v>135734</v>
      </c>
      <c r="I199" s="25">
        <v>6000</v>
      </c>
      <c r="J199" s="25"/>
      <c r="K199" s="25"/>
      <c r="L199" s="25"/>
      <c r="M199" s="23">
        <v>33000</v>
      </c>
      <c r="N199" s="23">
        <v>960</v>
      </c>
      <c r="O199" s="25">
        <v>200</v>
      </c>
      <c r="P199" s="25">
        <v>1</v>
      </c>
      <c r="Q199" s="23">
        <f t="shared" si="70"/>
        <v>40161</v>
      </c>
      <c r="R199" s="24">
        <f t="shared" si="71"/>
        <v>95573</v>
      </c>
      <c r="S199" s="5"/>
    </row>
    <row r="200" spans="1:19" ht="20.100000000000001" customHeight="1">
      <c r="A200" s="22">
        <v>44562</v>
      </c>
      <c r="B200" s="33">
        <v>98200</v>
      </c>
      <c r="C200" s="23">
        <f t="shared" si="72"/>
        <v>27496</v>
      </c>
      <c r="D200" s="23">
        <f t="shared" si="73"/>
        <v>8838</v>
      </c>
      <c r="E200" s="23">
        <v>1200</v>
      </c>
      <c r="F200" s="23"/>
      <c r="G200" s="23">
        <v>120713</v>
      </c>
      <c r="H200" s="24">
        <f t="shared" si="69"/>
        <v>256447</v>
      </c>
      <c r="I200" s="25">
        <f>6000+6276+79826</f>
        <v>92102</v>
      </c>
      <c r="J200" s="25"/>
      <c r="K200" s="25"/>
      <c r="L200" s="25"/>
      <c r="M200" s="23">
        <v>40481</v>
      </c>
      <c r="N200" s="23">
        <v>960</v>
      </c>
      <c r="O200" s="25">
        <v>200</v>
      </c>
      <c r="P200" s="25">
        <v>1</v>
      </c>
      <c r="Q200" s="23">
        <f t="shared" si="70"/>
        <v>133744</v>
      </c>
      <c r="R200" s="24">
        <f t="shared" si="71"/>
        <v>122703</v>
      </c>
      <c r="S200" s="4"/>
    </row>
    <row r="201" spans="1:19" ht="20.100000000000001" customHeight="1">
      <c r="A201" s="22">
        <v>44593</v>
      </c>
      <c r="B201" s="33">
        <v>98200</v>
      </c>
      <c r="C201" s="23">
        <f t="shared" si="72"/>
        <v>27496</v>
      </c>
      <c r="D201" s="23">
        <f t="shared" si="73"/>
        <v>8838</v>
      </c>
      <c r="E201" s="23">
        <v>1200</v>
      </c>
      <c r="F201" s="23"/>
      <c r="G201" s="23"/>
      <c r="H201" s="24">
        <f t="shared" si="69"/>
        <v>135734</v>
      </c>
      <c r="I201" s="25">
        <v>6000</v>
      </c>
      <c r="J201" s="25"/>
      <c r="K201" s="25"/>
      <c r="L201" s="25"/>
      <c r="M201" s="23"/>
      <c r="N201" s="23">
        <v>960</v>
      </c>
      <c r="O201" s="25">
        <v>300</v>
      </c>
      <c r="P201" s="25">
        <v>1</v>
      </c>
      <c r="Q201" s="23">
        <f t="shared" si="70"/>
        <v>7261</v>
      </c>
      <c r="R201" s="24">
        <f t="shared" si="71"/>
        <v>128473</v>
      </c>
      <c r="S201" s="4"/>
    </row>
    <row r="202" spans="1:19" ht="20.100000000000001" customHeight="1">
      <c r="A202" s="26" t="s">
        <v>4</v>
      </c>
      <c r="B202" s="24">
        <f>SUM(B190:B201)</f>
        <v>1166800</v>
      </c>
      <c r="C202" s="24">
        <f t="shared" ref="C202:R202" si="74">SUM(C190:C201)</f>
        <v>252366</v>
      </c>
      <c r="D202" s="24">
        <f t="shared" si="74"/>
        <v>98254</v>
      </c>
      <c r="E202" s="24">
        <f t="shared" si="74"/>
        <v>14400</v>
      </c>
      <c r="F202" s="24">
        <f t="shared" si="74"/>
        <v>0</v>
      </c>
      <c r="G202" s="24">
        <f t="shared" si="74"/>
        <v>250873</v>
      </c>
      <c r="H202" s="24">
        <f t="shared" si="74"/>
        <v>1782693</v>
      </c>
      <c r="I202" s="24">
        <f t="shared" si="74"/>
        <v>158102</v>
      </c>
      <c r="J202" s="24">
        <f t="shared" si="74"/>
        <v>0</v>
      </c>
      <c r="K202" s="24">
        <f t="shared" si="74"/>
        <v>0</v>
      </c>
      <c r="L202" s="24">
        <f t="shared" si="74"/>
        <v>0</v>
      </c>
      <c r="M202" s="24">
        <f t="shared" si="74"/>
        <v>195481</v>
      </c>
      <c r="N202" s="24">
        <f t="shared" si="74"/>
        <v>11520</v>
      </c>
      <c r="O202" s="24">
        <f t="shared" si="74"/>
        <v>2500</v>
      </c>
      <c r="P202" s="24">
        <f t="shared" si="74"/>
        <v>12</v>
      </c>
      <c r="Q202" s="24">
        <f t="shared" si="74"/>
        <v>367615</v>
      </c>
      <c r="R202" s="24">
        <f t="shared" si="74"/>
        <v>1415078</v>
      </c>
      <c r="S202" s="6"/>
    </row>
    <row r="203" spans="1:19" ht="20.100000000000001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2"/>
    </row>
    <row r="204" spans="1:19" ht="20.100000000000001" customHeight="1">
      <c r="A204" s="18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18"/>
      <c r="O204" s="18"/>
      <c r="P204" s="18"/>
      <c r="Q204" s="18"/>
      <c r="R204" s="18"/>
      <c r="S204" s="2"/>
    </row>
    <row r="205" spans="1:19" ht="20.100000000000001" customHeight="1">
      <c r="A205" s="18"/>
      <c r="B205" s="19"/>
      <c r="C205" s="19"/>
      <c r="D205" s="19"/>
      <c r="E205" s="19"/>
      <c r="F205" s="19"/>
      <c r="G205" s="67"/>
      <c r="H205" s="68"/>
      <c r="I205" s="19"/>
      <c r="J205" s="19"/>
      <c r="K205" s="67"/>
      <c r="L205" s="19"/>
      <c r="M205" s="67"/>
      <c r="N205" s="18"/>
      <c r="O205" s="70"/>
      <c r="P205" s="70"/>
      <c r="Q205" s="18"/>
      <c r="R205" s="18"/>
      <c r="S205" s="2"/>
    </row>
    <row r="206" spans="1:19" ht="20.100000000000001" customHeight="1">
      <c r="A206" s="18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18"/>
      <c r="O206" s="18"/>
      <c r="P206" s="18"/>
      <c r="Q206" s="18"/>
      <c r="R206" s="18"/>
      <c r="S206" s="2"/>
    </row>
    <row r="207" spans="1:19" ht="20.100000000000001" customHeight="1">
      <c r="A207" s="69" t="s">
        <v>30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2"/>
    </row>
    <row r="208" spans="1:19" ht="20.100000000000001" customHeight="1">
      <c r="A208" s="69" t="s">
        <v>46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2"/>
    </row>
    <row r="209" spans="1:19" ht="20.100000000000001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2"/>
    </row>
    <row r="210" spans="1:19" ht="20.100000000000001" customHeight="1">
      <c r="A210" s="18" t="s">
        <v>55</v>
      </c>
      <c r="B210" s="18"/>
      <c r="C210" s="18"/>
      <c r="D210" s="18"/>
      <c r="E210" s="18"/>
      <c r="F210" s="18"/>
      <c r="G210" s="18"/>
      <c r="H210" s="18"/>
      <c r="I210" s="18" t="s">
        <v>80</v>
      </c>
      <c r="J210" s="18"/>
      <c r="K210" s="18"/>
      <c r="L210" s="19"/>
      <c r="M210" s="19"/>
      <c r="N210" s="19"/>
      <c r="O210" s="18"/>
      <c r="P210" s="18"/>
      <c r="Q210" s="18"/>
      <c r="R210" s="18"/>
      <c r="S210" s="2"/>
    </row>
    <row r="211" spans="1:19" ht="20.100000000000001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9"/>
      <c r="M211" s="19"/>
      <c r="N211" s="19"/>
      <c r="O211" s="18"/>
      <c r="P211" s="18"/>
      <c r="Q211" s="18"/>
      <c r="R211" s="18"/>
      <c r="S211" s="2"/>
    </row>
    <row r="212" spans="1:19" ht="39.950000000000003" customHeight="1">
      <c r="A212" s="20" t="s">
        <v>0</v>
      </c>
      <c r="B212" s="20" t="s">
        <v>1</v>
      </c>
      <c r="C212" s="20" t="s">
        <v>2</v>
      </c>
      <c r="D212" s="20" t="s">
        <v>3</v>
      </c>
      <c r="E212" s="20" t="s">
        <v>104</v>
      </c>
      <c r="F212" s="20" t="s">
        <v>44</v>
      </c>
      <c r="G212" s="20" t="s">
        <v>19</v>
      </c>
      <c r="H212" s="21" t="s">
        <v>120</v>
      </c>
      <c r="I212" s="20" t="s">
        <v>8</v>
      </c>
      <c r="J212" s="20" t="s">
        <v>13</v>
      </c>
      <c r="K212" s="20" t="s">
        <v>21</v>
      </c>
      <c r="L212" s="20" t="s">
        <v>132</v>
      </c>
      <c r="M212" s="20" t="s">
        <v>11</v>
      </c>
      <c r="N212" s="20" t="s">
        <v>6</v>
      </c>
      <c r="O212" s="20" t="s">
        <v>130</v>
      </c>
      <c r="P212" s="20" t="s">
        <v>121</v>
      </c>
      <c r="Q212" s="21" t="s">
        <v>122</v>
      </c>
      <c r="R212" s="21" t="s">
        <v>7</v>
      </c>
      <c r="S212" s="13"/>
    </row>
    <row r="213" spans="1:19" ht="20.100000000000001" customHeight="1">
      <c r="A213" s="22">
        <v>44256</v>
      </c>
      <c r="B213" s="33">
        <v>181800</v>
      </c>
      <c r="C213" s="23">
        <f t="shared" ref="C213:C219" si="75">ROUND((B213)*0.17,0)</f>
        <v>30906</v>
      </c>
      <c r="D213" s="23">
        <f>ROUND((B213)*0.16,0)</f>
        <v>29088</v>
      </c>
      <c r="E213" s="23">
        <v>1200</v>
      </c>
      <c r="F213" s="23">
        <v>120</v>
      </c>
      <c r="G213" s="25"/>
      <c r="H213" s="24">
        <f>SUM(B213:G213)</f>
        <v>243114</v>
      </c>
      <c r="I213" s="25">
        <v>25000</v>
      </c>
      <c r="J213" s="25"/>
      <c r="K213" s="25"/>
      <c r="L213" s="25"/>
      <c r="M213" s="23">
        <v>55000</v>
      </c>
      <c r="N213" s="23">
        <v>960</v>
      </c>
      <c r="O213" s="25">
        <v>200</v>
      </c>
      <c r="P213" s="25">
        <v>1</v>
      </c>
      <c r="Q213" s="23">
        <f t="shared" ref="Q213:Q224" si="76">SUM(I213:P213)</f>
        <v>81161</v>
      </c>
      <c r="R213" s="24">
        <f t="shared" ref="R213:R224" si="77">H213-Q213</f>
        <v>161953</v>
      </c>
      <c r="S213" s="4"/>
    </row>
    <row r="214" spans="1:19" ht="20.100000000000001" customHeight="1">
      <c r="A214" s="22">
        <v>44287</v>
      </c>
      <c r="B214" s="33">
        <v>181800</v>
      </c>
      <c r="C214" s="23">
        <f t="shared" si="75"/>
        <v>30906</v>
      </c>
      <c r="D214" s="23">
        <f t="shared" ref="D214:D218" si="78">ROUND((B214)*0.16,0)</f>
        <v>29088</v>
      </c>
      <c r="E214" s="23">
        <v>1200</v>
      </c>
      <c r="F214" s="23">
        <v>120</v>
      </c>
      <c r="G214" s="25"/>
      <c r="H214" s="24">
        <f>SUM(B214:G214)</f>
        <v>243114</v>
      </c>
      <c r="I214" s="25">
        <v>25000</v>
      </c>
      <c r="J214" s="25"/>
      <c r="K214" s="25"/>
      <c r="L214" s="25"/>
      <c r="M214" s="23">
        <v>55000</v>
      </c>
      <c r="N214" s="23">
        <v>960</v>
      </c>
      <c r="O214" s="25">
        <v>200</v>
      </c>
      <c r="P214" s="25">
        <v>1</v>
      </c>
      <c r="Q214" s="23">
        <f t="shared" si="76"/>
        <v>81161</v>
      </c>
      <c r="R214" s="24">
        <f t="shared" si="77"/>
        <v>161953</v>
      </c>
      <c r="S214" s="4"/>
    </row>
    <row r="215" spans="1:19" ht="20.100000000000001" customHeight="1">
      <c r="A215" s="22">
        <v>44317</v>
      </c>
      <c r="B215" s="33">
        <v>181800</v>
      </c>
      <c r="C215" s="23">
        <f t="shared" si="75"/>
        <v>30906</v>
      </c>
      <c r="D215" s="23">
        <f t="shared" si="78"/>
        <v>29088</v>
      </c>
      <c r="E215" s="23">
        <v>1200</v>
      </c>
      <c r="F215" s="23">
        <v>120</v>
      </c>
      <c r="G215" s="25"/>
      <c r="H215" s="24">
        <f>SUM(B215:G215)</f>
        <v>243114</v>
      </c>
      <c r="I215" s="25">
        <v>25000</v>
      </c>
      <c r="J215" s="25"/>
      <c r="K215" s="25"/>
      <c r="L215" s="25"/>
      <c r="M215" s="23">
        <v>55000</v>
      </c>
      <c r="N215" s="23">
        <v>960</v>
      </c>
      <c r="O215" s="25">
        <v>200</v>
      </c>
      <c r="P215" s="25">
        <v>1</v>
      </c>
      <c r="Q215" s="23">
        <f t="shared" si="76"/>
        <v>81161</v>
      </c>
      <c r="R215" s="24">
        <f t="shared" si="77"/>
        <v>161953</v>
      </c>
      <c r="S215" s="4"/>
    </row>
    <row r="216" spans="1:19" ht="20.100000000000001" customHeight="1">
      <c r="A216" s="22">
        <v>44348</v>
      </c>
      <c r="B216" s="33">
        <v>181800</v>
      </c>
      <c r="C216" s="23">
        <f t="shared" si="75"/>
        <v>30906</v>
      </c>
      <c r="D216" s="23">
        <f t="shared" si="78"/>
        <v>29088</v>
      </c>
      <c r="E216" s="23">
        <v>1200</v>
      </c>
      <c r="F216" s="23">
        <v>120</v>
      </c>
      <c r="G216" s="23"/>
      <c r="H216" s="24">
        <f>SUM(B216:G216)</f>
        <v>243114</v>
      </c>
      <c r="I216" s="25">
        <v>25000</v>
      </c>
      <c r="J216" s="25"/>
      <c r="K216" s="25"/>
      <c r="L216" s="25"/>
      <c r="M216" s="23">
        <v>55000</v>
      </c>
      <c r="N216" s="23">
        <v>960</v>
      </c>
      <c r="O216" s="25">
        <v>200</v>
      </c>
      <c r="P216" s="25">
        <v>1</v>
      </c>
      <c r="Q216" s="23">
        <f t="shared" si="76"/>
        <v>81161</v>
      </c>
      <c r="R216" s="24">
        <f t="shared" si="77"/>
        <v>161953</v>
      </c>
      <c r="S216" s="4"/>
    </row>
    <row r="217" spans="1:19" ht="20.100000000000001" customHeight="1">
      <c r="A217" s="22">
        <v>44378</v>
      </c>
      <c r="B217" s="33">
        <v>187300</v>
      </c>
      <c r="C217" s="23">
        <f t="shared" si="75"/>
        <v>31841</v>
      </c>
      <c r="D217" s="23">
        <f t="shared" si="78"/>
        <v>29968</v>
      </c>
      <c r="E217" s="23">
        <v>1200</v>
      </c>
      <c r="F217" s="23">
        <v>120</v>
      </c>
      <c r="G217" s="23"/>
      <c r="H217" s="24">
        <f>SUM(B217:G217)</f>
        <v>250429</v>
      </c>
      <c r="I217" s="25">
        <v>25000</v>
      </c>
      <c r="J217" s="25"/>
      <c r="K217" s="25"/>
      <c r="L217" s="25"/>
      <c r="M217" s="23">
        <v>55000</v>
      </c>
      <c r="N217" s="23">
        <v>960</v>
      </c>
      <c r="O217" s="25">
        <v>200</v>
      </c>
      <c r="P217" s="25">
        <v>1</v>
      </c>
      <c r="Q217" s="23">
        <f t="shared" si="76"/>
        <v>81161</v>
      </c>
      <c r="R217" s="24">
        <f t="shared" si="77"/>
        <v>169268</v>
      </c>
      <c r="S217" s="4"/>
    </row>
    <row r="218" spans="1:19" ht="20.100000000000001" customHeight="1">
      <c r="A218" s="22">
        <v>44409</v>
      </c>
      <c r="B218" s="33">
        <v>187300</v>
      </c>
      <c r="C218" s="23">
        <f t="shared" si="75"/>
        <v>31841</v>
      </c>
      <c r="D218" s="23">
        <f t="shared" si="78"/>
        <v>29968</v>
      </c>
      <c r="E218" s="23">
        <v>1200</v>
      </c>
      <c r="F218" s="23">
        <v>120</v>
      </c>
      <c r="G218" s="23"/>
      <c r="H218" s="24">
        <f t="shared" ref="H218:H224" si="79">SUM(B218:G218)</f>
        <v>250429</v>
      </c>
      <c r="I218" s="25">
        <v>25000</v>
      </c>
      <c r="J218" s="25"/>
      <c r="K218" s="25"/>
      <c r="L218" s="25"/>
      <c r="M218" s="23">
        <v>55000</v>
      </c>
      <c r="N218" s="23">
        <v>960</v>
      </c>
      <c r="O218" s="25">
        <v>200</v>
      </c>
      <c r="P218" s="25">
        <v>1</v>
      </c>
      <c r="Q218" s="23">
        <f t="shared" si="76"/>
        <v>81161</v>
      </c>
      <c r="R218" s="24">
        <f t="shared" si="77"/>
        <v>169268</v>
      </c>
      <c r="S218" s="4"/>
    </row>
    <row r="219" spans="1:19" ht="20.100000000000001" customHeight="1">
      <c r="A219" s="22">
        <v>44440</v>
      </c>
      <c r="B219" s="33">
        <v>187300</v>
      </c>
      <c r="C219" s="23">
        <f t="shared" si="75"/>
        <v>31841</v>
      </c>
      <c r="D219" s="23">
        <f t="shared" ref="D219" si="80">ROUND((B219)*0.08,0)</f>
        <v>14984</v>
      </c>
      <c r="E219" s="23">
        <v>1200</v>
      </c>
      <c r="F219" s="23"/>
      <c r="G219" s="23"/>
      <c r="H219" s="24">
        <f t="shared" si="79"/>
        <v>235325</v>
      </c>
      <c r="I219" s="25">
        <v>0</v>
      </c>
      <c r="J219" s="25"/>
      <c r="K219" s="25"/>
      <c r="L219" s="25"/>
      <c r="M219" s="23">
        <v>55000</v>
      </c>
      <c r="N219" s="23">
        <v>960</v>
      </c>
      <c r="O219" s="25">
        <v>200</v>
      </c>
      <c r="P219" s="25">
        <v>1</v>
      </c>
      <c r="Q219" s="23">
        <f t="shared" si="76"/>
        <v>56161</v>
      </c>
      <c r="R219" s="24">
        <f t="shared" si="77"/>
        <v>179164</v>
      </c>
      <c r="S219" s="5"/>
    </row>
    <row r="220" spans="1:19" ht="20.100000000000001" customHeight="1">
      <c r="A220" s="22">
        <v>44470</v>
      </c>
      <c r="B220" s="33">
        <v>187300</v>
      </c>
      <c r="C220" s="23">
        <f>ROUND((B220)*0.28,0)</f>
        <v>52444</v>
      </c>
      <c r="D220" s="23">
        <f>ROUND((B220)*0.09,0)</f>
        <v>16857</v>
      </c>
      <c r="E220" s="23">
        <v>1200</v>
      </c>
      <c r="F220" s="23"/>
      <c r="G220" s="23">
        <v>44125</v>
      </c>
      <c r="H220" s="24">
        <f t="shared" si="79"/>
        <v>301926</v>
      </c>
      <c r="I220" s="25">
        <v>50000</v>
      </c>
      <c r="J220" s="25"/>
      <c r="K220" s="25"/>
      <c r="L220" s="25"/>
      <c r="M220" s="23">
        <v>55000</v>
      </c>
      <c r="N220" s="23">
        <v>960</v>
      </c>
      <c r="O220" s="25">
        <v>200</v>
      </c>
      <c r="P220" s="25">
        <v>1</v>
      </c>
      <c r="Q220" s="23">
        <f t="shared" si="76"/>
        <v>106161</v>
      </c>
      <c r="R220" s="24">
        <f t="shared" si="77"/>
        <v>195765</v>
      </c>
      <c r="S220" s="5"/>
    </row>
    <row r="221" spans="1:19" ht="20.100000000000001" customHeight="1">
      <c r="A221" s="22">
        <v>44501</v>
      </c>
      <c r="B221" s="33">
        <v>187300</v>
      </c>
      <c r="C221" s="23">
        <f t="shared" ref="C221:C224" si="81">ROUND((B221)*0.28,0)</f>
        <v>52444</v>
      </c>
      <c r="D221" s="23">
        <f t="shared" ref="D221:D224" si="82">ROUND((B221)*0.09,0)</f>
        <v>16857</v>
      </c>
      <c r="E221" s="23">
        <v>1200</v>
      </c>
      <c r="F221" s="23"/>
      <c r="G221" s="23"/>
      <c r="H221" s="24">
        <f t="shared" si="79"/>
        <v>257801</v>
      </c>
      <c r="I221" s="25">
        <v>25000</v>
      </c>
      <c r="J221" s="25"/>
      <c r="K221" s="25"/>
      <c r="L221" s="25"/>
      <c r="M221" s="23">
        <v>55000</v>
      </c>
      <c r="N221" s="23">
        <v>960</v>
      </c>
      <c r="O221" s="25">
        <v>200</v>
      </c>
      <c r="P221" s="25">
        <v>1</v>
      </c>
      <c r="Q221" s="23">
        <f t="shared" si="76"/>
        <v>81161</v>
      </c>
      <c r="R221" s="24">
        <f t="shared" si="77"/>
        <v>176640</v>
      </c>
      <c r="S221" s="5"/>
    </row>
    <row r="222" spans="1:19" ht="20.100000000000001" customHeight="1">
      <c r="A222" s="22">
        <v>44531</v>
      </c>
      <c r="B222" s="33">
        <v>187300</v>
      </c>
      <c r="C222" s="23">
        <f t="shared" si="81"/>
        <v>52444</v>
      </c>
      <c r="D222" s="23">
        <f t="shared" si="82"/>
        <v>16857</v>
      </c>
      <c r="E222" s="23">
        <v>1200</v>
      </c>
      <c r="F222" s="23"/>
      <c r="G222" s="23">
        <v>152860</v>
      </c>
      <c r="H222" s="24">
        <f t="shared" si="79"/>
        <v>410661</v>
      </c>
      <c r="I222" s="25">
        <f>25000+152860</f>
        <v>177860</v>
      </c>
      <c r="J222" s="25"/>
      <c r="K222" s="25"/>
      <c r="L222" s="25"/>
      <c r="M222" s="23">
        <v>100858</v>
      </c>
      <c r="N222" s="23">
        <v>960</v>
      </c>
      <c r="O222" s="25">
        <v>200</v>
      </c>
      <c r="P222" s="25">
        <v>1</v>
      </c>
      <c r="Q222" s="23">
        <f t="shared" si="76"/>
        <v>279879</v>
      </c>
      <c r="R222" s="24">
        <f t="shared" si="77"/>
        <v>130782</v>
      </c>
      <c r="S222" s="5"/>
    </row>
    <row r="223" spans="1:19" ht="20.100000000000001" customHeight="1">
      <c r="A223" s="22">
        <v>44562</v>
      </c>
      <c r="B223" s="33">
        <v>187300</v>
      </c>
      <c r="C223" s="23">
        <f t="shared" si="81"/>
        <v>52444</v>
      </c>
      <c r="D223" s="23">
        <f t="shared" si="82"/>
        <v>16857</v>
      </c>
      <c r="E223" s="23">
        <v>1200</v>
      </c>
      <c r="F223" s="23"/>
      <c r="G223" s="23"/>
      <c r="H223" s="24">
        <f t="shared" si="79"/>
        <v>257801</v>
      </c>
      <c r="I223" s="25">
        <v>25000</v>
      </c>
      <c r="J223" s="25"/>
      <c r="K223" s="25"/>
      <c r="L223" s="25"/>
      <c r="M223" s="23">
        <v>30000</v>
      </c>
      <c r="N223" s="23">
        <v>960</v>
      </c>
      <c r="O223" s="25">
        <v>200</v>
      </c>
      <c r="P223" s="25">
        <v>1</v>
      </c>
      <c r="Q223" s="23">
        <f t="shared" si="76"/>
        <v>56161</v>
      </c>
      <c r="R223" s="24">
        <f t="shared" si="77"/>
        <v>201640</v>
      </c>
      <c r="S223" s="4"/>
    </row>
    <row r="224" spans="1:19" ht="20.100000000000001" customHeight="1">
      <c r="A224" s="22">
        <v>44593</v>
      </c>
      <c r="B224" s="33">
        <v>187300</v>
      </c>
      <c r="C224" s="23">
        <f t="shared" si="81"/>
        <v>52444</v>
      </c>
      <c r="D224" s="23">
        <f t="shared" si="82"/>
        <v>16857</v>
      </c>
      <c r="E224" s="23">
        <v>1200</v>
      </c>
      <c r="F224" s="23"/>
      <c r="G224" s="23"/>
      <c r="H224" s="24">
        <f t="shared" si="79"/>
        <v>257801</v>
      </c>
      <c r="I224" s="25">
        <v>25000</v>
      </c>
      <c r="J224" s="25"/>
      <c r="K224" s="25"/>
      <c r="L224" s="25"/>
      <c r="M224" s="23"/>
      <c r="N224" s="23">
        <v>960</v>
      </c>
      <c r="O224" s="25">
        <v>300</v>
      </c>
      <c r="P224" s="25">
        <v>1</v>
      </c>
      <c r="Q224" s="23">
        <f t="shared" si="76"/>
        <v>26261</v>
      </c>
      <c r="R224" s="24">
        <f t="shared" si="77"/>
        <v>231540</v>
      </c>
      <c r="S224" s="4"/>
    </row>
    <row r="225" spans="1:19" ht="20.100000000000001" customHeight="1">
      <c r="A225" s="26" t="s">
        <v>4</v>
      </c>
      <c r="B225" s="24">
        <f>SUM(B213:B224)</f>
        <v>2225600</v>
      </c>
      <c r="C225" s="24">
        <f t="shared" ref="C225:R225" si="83">SUM(C213:C224)</f>
        <v>481367</v>
      </c>
      <c r="D225" s="24">
        <f t="shared" si="83"/>
        <v>275557</v>
      </c>
      <c r="E225" s="24">
        <f t="shared" si="83"/>
        <v>14400</v>
      </c>
      <c r="F225" s="24">
        <f t="shared" si="83"/>
        <v>720</v>
      </c>
      <c r="G225" s="24">
        <f t="shared" si="83"/>
        <v>196985</v>
      </c>
      <c r="H225" s="24">
        <f t="shared" si="83"/>
        <v>3194629</v>
      </c>
      <c r="I225" s="24">
        <f t="shared" si="83"/>
        <v>452860</v>
      </c>
      <c r="J225" s="24">
        <f t="shared" si="83"/>
        <v>0</v>
      </c>
      <c r="K225" s="24">
        <f t="shared" si="83"/>
        <v>0</v>
      </c>
      <c r="L225" s="24">
        <f t="shared" si="83"/>
        <v>0</v>
      </c>
      <c r="M225" s="24">
        <f t="shared" si="83"/>
        <v>625858</v>
      </c>
      <c r="N225" s="24">
        <f t="shared" si="83"/>
        <v>11520</v>
      </c>
      <c r="O225" s="24">
        <f t="shared" si="83"/>
        <v>2500</v>
      </c>
      <c r="P225" s="24">
        <f t="shared" si="83"/>
        <v>12</v>
      </c>
      <c r="Q225" s="24">
        <f t="shared" si="83"/>
        <v>1092750</v>
      </c>
      <c r="R225" s="24">
        <f t="shared" si="83"/>
        <v>2101879</v>
      </c>
      <c r="S225" s="6"/>
    </row>
    <row r="226" spans="1:19" ht="20.100000000000001" customHeight="1">
      <c r="A226" s="27"/>
      <c r="B226" s="31"/>
      <c r="C226" s="31"/>
      <c r="D226" s="31"/>
      <c r="E226" s="31"/>
      <c r="F226" s="31"/>
      <c r="G226" s="32"/>
      <c r="H226" s="27"/>
      <c r="I226" s="32"/>
      <c r="J226" s="32"/>
      <c r="K226" s="32"/>
      <c r="L226" s="32"/>
      <c r="M226" s="31"/>
      <c r="N226" s="31"/>
      <c r="O226" s="32"/>
      <c r="P226" s="32"/>
      <c r="Q226" s="31"/>
      <c r="R226" s="27"/>
      <c r="S226" s="6"/>
    </row>
    <row r="227" spans="1:19" ht="20.100000000000001" customHeight="1">
      <c r="A227" s="27"/>
      <c r="B227" s="31"/>
      <c r="C227" s="31"/>
      <c r="D227" s="31"/>
      <c r="E227" s="31"/>
      <c r="F227" s="31"/>
      <c r="G227" s="32"/>
      <c r="H227" s="27"/>
      <c r="I227" s="32"/>
      <c r="J227" s="32"/>
      <c r="K227" s="32"/>
      <c r="L227" s="32"/>
      <c r="M227" s="31"/>
      <c r="N227" s="31"/>
      <c r="O227" s="32"/>
      <c r="P227" s="32"/>
      <c r="Q227" s="31"/>
      <c r="R227" s="27"/>
      <c r="S227" s="6"/>
    </row>
    <row r="228" spans="1:19" ht="20.100000000000001" customHeight="1">
      <c r="A228" s="27"/>
      <c r="B228" s="31"/>
      <c r="C228" s="31"/>
      <c r="D228" s="31"/>
      <c r="E228" s="31"/>
      <c r="F228" s="31"/>
      <c r="G228" s="18"/>
      <c r="H228" s="18"/>
      <c r="I228" s="18"/>
      <c r="J228" s="31"/>
      <c r="K228" s="31"/>
      <c r="L228" s="18"/>
      <c r="M228" s="18"/>
      <c r="N228" s="18"/>
      <c r="O228" s="70"/>
      <c r="P228" s="70"/>
      <c r="Q228" s="18"/>
      <c r="R228" s="27"/>
      <c r="S228" s="6"/>
    </row>
    <row r="229" spans="1:19" ht="20.100000000000001" customHeight="1">
      <c r="A229" s="27"/>
      <c r="B229" s="31"/>
      <c r="C229" s="31"/>
      <c r="D229" s="31"/>
      <c r="E229" s="31"/>
      <c r="F229" s="31"/>
      <c r="G229" s="32"/>
      <c r="H229" s="27"/>
      <c r="I229" s="32"/>
      <c r="J229" s="32"/>
      <c r="K229" s="32"/>
      <c r="L229" s="32"/>
      <c r="M229" s="31"/>
      <c r="N229" s="31"/>
      <c r="O229" s="32"/>
      <c r="P229" s="32"/>
      <c r="Q229" s="31"/>
      <c r="R229" s="27"/>
      <c r="S229" s="6"/>
    </row>
    <row r="230" spans="1:19" ht="20.100000000000001" customHeight="1">
      <c r="A230" s="69" t="s">
        <v>30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"/>
    </row>
    <row r="231" spans="1:19" ht="20.100000000000001" customHeight="1">
      <c r="A231" s="69" t="s">
        <v>46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2"/>
    </row>
    <row r="232" spans="1:19" ht="20.100000000000001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2"/>
    </row>
    <row r="233" spans="1:19" ht="20.100000000000001" customHeight="1">
      <c r="A233" s="18" t="s">
        <v>87</v>
      </c>
      <c r="B233" s="18"/>
      <c r="C233" s="18"/>
      <c r="D233" s="18"/>
      <c r="E233" s="18"/>
      <c r="F233" s="18"/>
      <c r="G233" s="18"/>
      <c r="H233" s="18"/>
      <c r="I233" s="18" t="s">
        <v>77</v>
      </c>
      <c r="J233" s="18"/>
      <c r="K233" s="18"/>
      <c r="L233" s="19"/>
      <c r="M233" s="19"/>
      <c r="N233" s="19"/>
      <c r="O233" s="18"/>
      <c r="P233" s="18"/>
      <c r="Q233" s="18"/>
      <c r="R233" s="18"/>
      <c r="S233" s="2"/>
    </row>
    <row r="234" spans="1:19" ht="20.100000000000001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9"/>
      <c r="M234" s="19"/>
      <c r="N234" s="19"/>
      <c r="O234" s="18"/>
      <c r="P234" s="18"/>
      <c r="Q234" s="18"/>
      <c r="R234" s="18"/>
      <c r="S234" s="2"/>
    </row>
    <row r="235" spans="1:19" ht="39.950000000000003" customHeight="1">
      <c r="A235" s="20" t="s">
        <v>0</v>
      </c>
      <c r="B235" s="20" t="s">
        <v>1</v>
      </c>
      <c r="C235" s="20" t="s">
        <v>2</v>
      </c>
      <c r="D235" s="20" t="s">
        <v>3</v>
      </c>
      <c r="E235" s="20" t="s">
        <v>104</v>
      </c>
      <c r="F235" s="20" t="s">
        <v>44</v>
      </c>
      <c r="G235" s="20" t="s">
        <v>19</v>
      </c>
      <c r="H235" s="21" t="s">
        <v>120</v>
      </c>
      <c r="I235" s="20" t="s">
        <v>8</v>
      </c>
      <c r="J235" s="20" t="s">
        <v>13</v>
      </c>
      <c r="K235" s="20" t="s">
        <v>21</v>
      </c>
      <c r="L235" s="20" t="s">
        <v>132</v>
      </c>
      <c r="M235" s="20" t="s">
        <v>11</v>
      </c>
      <c r="N235" s="20" t="s">
        <v>6</v>
      </c>
      <c r="O235" s="20" t="s">
        <v>130</v>
      </c>
      <c r="P235" s="20" t="s">
        <v>121</v>
      </c>
      <c r="Q235" s="21" t="s">
        <v>122</v>
      </c>
      <c r="R235" s="21" t="s">
        <v>7</v>
      </c>
      <c r="S235" s="13"/>
    </row>
    <row r="236" spans="1:19" ht="20.100000000000001" customHeight="1">
      <c r="A236" s="22">
        <v>44256</v>
      </c>
      <c r="B236" s="34">
        <v>152300</v>
      </c>
      <c r="C236" s="23">
        <f t="shared" ref="C236:C242" si="84">ROUND((B236)*0.17,0)</f>
        <v>25891</v>
      </c>
      <c r="D236" s="23"/>
      <c r="E236" s="23"/>
      <c r="F236" s="23"/>
      <c r="G236" s="23"/>
      <c r="H236" s="24">
        <f t="shared" ref="H236:H247" si="85">SUM(B236:G236)</f>
        <v>178191</v>
      </c>
      <c r="I236" s="25">
        <v>35000</v>
      </c>
      <c r="J236" s="25"/>
      <c r="K236" s="25"/>
      <c r="L236" s="25"/>
      <c r="M236" s="23">
        <v>25000</v>
      </c>
      <c r="N236" s="23">
        <v>960</v>
      </c>
      <c r="O236" s="25">
        <v>200</v>
      </c>
      <c r="P236" s="25">
        <v>1</v>
      </c>
      <c r="Q236" s="23">
        <f t="shared" ref="Q236:Q247" si="86">I236+J236+K236+L236+M236+N236+O236+P236</f>
        <v>61161</v>
      </c>
      <c r="R236" s="24">
        <f t="shared" ref="R236:R247" si="87">H236-Q236</f>
        <v>117030</v>
      </c>
      <c r="S236" s="6"/>
    </row>
    <row r="237" spans="1:19" ht="20.100000000000001" customHeight="1">
      <c r="A237" s="22">
        <v>44287</v>
      </c>
      <c r="B237" s="34">
        <v>152300</v>
      </c>
      <c r="C237" s="23">
        <f t="shared" si="84"/>
        <v>25891</v>
      </c>
      <c r="D237" s="23"/>
      <c r="E237" s="23"/>
      <c r="F237" s="23"/>
      <c r="G237" s="23"/>
      <c r="H237" s="24">
        <f t="shared" si="85"/>
        <v>178191</v>
      </c>
      <c r="I237" s="25">
        <v>35000</v>
      </c>
      <c r="J237" s="25"/>
      <c r="K237" s="25"/>
      <c r="L237" s="25"/>
      <c r="M237" s="23">
        <v>25000</v>
      </c>
      <c r="N237" s="23">
        <v>960</v>
      </c>
      <c r="O237" s="25">
        <v>200</v>
      </c>
      <c r="P237" s="25">
        <v>1</v>
      </c>
      <c r="Q237" s="23">
        <f t="shared" si="86"/>
        <v>61161</v>
      </c>
      <c r="R237" s="24">
        <f t="shared" si="87"/>
        <v>117030</v>
      </c>
      <c r="S237" s="6"/>
    </row>
    <row r="238" spans="1:19" ht="20.100000000000001" customHeight="1">
      <c r="A238" s="22">
        <v>44317</v>
      </c>
      <c r="B238" s="34">
        <v>152300</v>
      </c>
      <c r="C238" s="23">
        <f t="shared" si="84"/>
        <v>25891</v>
      </c>
      <c r="D238" s="23"/>
      <c r="E238" s="23"/>
      <c r="F238" s="23"/>
      <c r="G238" s="23"/>
      <c r="H238" s="24">
        <f t="shared" si="85"/>
        <v>178191</v>
      </c>
      <c r="I238" s="25">
        <v>35000</v>
      </c>
      <c r="J238" s="25"/>
      <c r="K238" s="25"/>
      <c r="L238" s="25"/>
      <c r="M238" s="23">
        <v>25000</v>
      </c>
      <c r="N238" s="23">
        <v>960</v>
      </c>
      <c r="O238" s="25">
        <v>200</v>
      </c>
      <c r="P238" s="25">
        <v>1</v>
      </c>
      <c r="Q238" s="23">
        <f t="shared" si="86"/>
        <v>61161</v>
      </c>
      <c r="R238" s="24">
        <f t="shared" si="87"/>
        <v>117030</v>
      </c>
      <c r="S238" s="6"/>
    </row>
    <row r="239" spans="1:19" ht="20.100000000000001" customHeight="1">
      <c r="A239" s="22">
        <v>44348</v>
      </c>
      <c r="B239" s="34">
        <v>152300</v>
      </c>
      <c r="C239" s="23">
        <f t="shared" si="84"/>
        <v>25891</v>
      </c>
      <c r="D239" s="23"/>
      <c r="E239" s="23"/>
      <c r="F239" s="23"/>
      <c r="G239" s="23"/>
      <c r="H239" s="24">
        <f t="shared" si="85"/>
        <v>178191</v>
      </c>
      <c r="I239" s="25">
        <v>35000</v>
      </c>
      <c r="J239" s="25"/>
      <c r="K239" s="25"/>
      <c r="L239" s="25"/>
      <c r="M239" s="23">
        <v>25000</v>
      </c>
      <c r="N239" s="23">
        <v>960</v>
      </c>
      <c r="O239" s="25">
        <v>200</v>
      </c>
      <c r="P239" s="25">
        <v>1</v>
      </c>
      <c r="Q239" s="23">
        <f t="shared" si="86"/>
        <v>61161</v>
      </c>
      <c r="R239" s="24">
        <f t="shared" si="87"/>
        <v>117030</v>
      </c>
      <c r="S239" s="4"/>
    </row>
    <row r="240" spans="1:19" ht="20.100000000000001" customHeight="1">
      <c r="A240" s="22">
        <v>44378</v>
      </c>
      <c r="B240" s="34">
        <v>156900</v>
      </c>
      <c r="C240" s="23">
        <f t="shared" si="84"/>
        <v>26673</v>
      </c>
      <c r="D240" s="23"/>
      <c r="E240" s="23"/>
      <c r="F240" s="23"/>
      <c r="G240" s="23"/>
      <c r="H240" s="24">
        <f t="shared" si="85"/>
        <v>183573</v>
      </c>
      <c r="I240" s="25">
        <v>35000</v>
      </c>
      <c r="J240" s="25"/>
      <c r="K240" s="25"/>
      <c r="L240" s="25"/>
      <c r="M240" s="23">
        <v>25000</v>
      </c>
      <c r="N240" s="23">
        <v>960</v>
      </c>
      <c r="O240" s="25">
        <v>200</v>
      </c>
      <c r="P240" s="25">
        <v>1</v>
      </c>
      <c r="Q240" s="23">
        <f t="shared" si="86"/>
        <v>61161</v>
      </c>
      <c r="R240" s="24">
        <f t="shared" si="87"/>
        <v>122412</v>
      </c>
      <c r="S240" s="4"/>
    </row>
    <row r="241" spans="1:19" ht="20.100000000000001" customHeight="1">
      <c r="A241" s="22">
        <v>44409</v>
      </c>
      <c r="B241" s="34">
        <v>156900</v>
      </c>
      <c r="C241" s="23">
        <f t="shared" si="84"/>
        <v>26673</v>
      </c>
      <c r="D241" s="23"/>
      <c r="E241" s="23"/>
      <c r="F241" s="23"/>
      <c r="G241" s="23">
        <v>209536</v>
      </c>
      <c r="H241" s="24">
        <f t="shared" si="85"/>
        <v>393109</v>
      </c>
      <c r="I241" s="25">
        <v>35000</v>
      </c>
      <c r="J241" s="25"/>
      <c r="K241" s="25"/>
      <c r="L241" s="25"/>
      <c r="M241" s="23">
        <v>87800</v>
      </c>
      <c r="N241" s="23">
        <v>960</v>
      </c>
      <c r="O241" s="25">
        <v>200</v>
      </c>
      <c r="P241" s="25">
        <v>1</v>
      </c>
      <c r="Q241" s="23">
        <f t="shared" si="86"/>
        <v>123961</v>
      </c>
      <c r="R241" s="24">
        <f t="shared" si="87"/>
        <v>269148</v>
      </c>
      <c r="S241" s="4"/>
    </row>
    <row r="242" spans="1:19" ht="20.100000000000001" customHeight="1">
      <c r="A242" s="22">
        <v>44440</v>
      </c>
      <c r="B242" s="34">
        <v>156900</v>
      </c>
      <c r="C242" s="23">
        <f t="shared" si="84"/>
        <v>26673</v>
      </c>
      <c r="D242" s="23"/>
      <c r="E242" s="23"/>
      <c r="F242" s="23"/>
      <c r="G242" s="23"/>
      <c r="H242" s="24">
        <f t="shared" si="85"/>
        <v>183573</v>
      </c>
      <c r="I242" s="25">
        <v>35000</v>
      </c>
      <c r="J242" s="25"/>
      <c r="K242" s="25"/>
      <c r="L242" s="25"/>
      <c r="M242" s="23">
        <v>25000</v>
      </c>
      <c r="N242" s="23">
        <v>960</v>
      </c>
      <c r="O242" s="25">
        <v>200</v>
      </c>
      <c r="P242" s="25">
        <v>1</v>
      </c>
      <c r="Q242" s="23">
        <f t="shared" si="86"/>
        <v>61161</v>
      </c>
      <c r="R242" s="24">
        <f t="shared" si="87"/>
        <v>122412</v>
      </c>
      <c r="S242" s="4"/>
    </row>
    <row r="243" spans="1:19" ht="20.100000000000001" customHeight="1">
      <c r="A243" s="22">
        <v>44470</v>
      </c>
      <c r="B243" s="34">
        <v>156900</v>
      </c>
      <c r="C243" s="23">
        <f>ROUND((B243)*0.28,0)</f>
        <v>43932</v>
      </c>
      <c r="D243" s="23"/>
      <c r="E243" s="23"/>
      <c r="F243" s="23"/>
      <c r="G243" s="23">
        <v>36975</v>
      </c>
      <c r="H243" s="24">
        <f t="shared" si="85"/>
        <v>237807</v>
      </c>
      <c r="I243" s="25">
        <v>35000</v>
      </c>
      <c r="J243" s="25"/>
      <c r="K243" s="25"/>
      <c r="L243" s="25"/>
      <c r="M243" s="23">
        <v>25000</v>
      </c>
      <c r="N243" s="23">
        <v>960</v>
      </c>
      <c r="O243" s="25">
        <v>200</v>
      </c>
      <c r="P243" s="25">
        <v>1</v>
      </c>
      <c r="Q243" s="23">
        <f t="shared" si="86"/>
        <v>61161</v>
      </c>
      <c r="R243" s="24">
        <f t="shared" si="87"/>
        <v>176646</v>
      </c>
      <c r="S243" s="4"/>
    </row>
    <row r="244" spans="1:19" ht="20.100000000000001" customHeight="1">
      <c r="A244" s="22">
        <v>44501</v>
      </c>
      <c r="B244" s="34">
        <v>156900</v>
      </c>
      <c r="C244" s="23">
        <f t="shared" ref="C244:C247" si="88">ROUND((B244)*0.28,0)</f>
        <v>43932</v>
      </c>
      <c r="D244" s="23"/>
      <c r="E244" s="23"/>
      <c r="F244" s="23"/>
      <c r="G244" s="23"/>
      <c r="H244" s="24">
        <f t="shared" si="85"/>
        <v>200832</v>
      </c>
      <c r="I244" s="25">
        <v>35000</v>
      </c>
      <c r="J244" s="25"/>
      <c r="K244" s="25"/>
      <c r="L244" s="25"/>
      <c r="M244" s="23">
        <v>25000</v>
      </c>
      <c r="N244" s="23">
        <v>960</v>
      </c>
      <c r="O244" s="25">
        <v>200</v>
      </c>
      <c r="P244" s="25">
        <v>1</v>
      </c>
      <c r="Q244" s="23">
        <f t="shared" si="86"/>
        <v>61161</v>
      </c>
      <c r="R244" s="24">
        <f t="shared" si="87"/>
        <v>139671</v>
      </c>
      <c r="S244" s="4"/>
    </row>
    <row r="245" spans="1:19" ht="20.100000000000001" customHeight="1">
      <c r="A245" s="22">
        <v>44531</v>
      </c>
      <c r="B245" s="34">
        <v>156900</v>
      </c>
      <c r="C245" s="23">
        <f t="shared" si="88"/>
        <v>43932</v>
      </c>
      <c r="D245" s="23"/>
      <c r="E245" s="23"/>
      <c r="F245" s="23"/>
      <c r="G245" s="23">
        <v>180762</v>
      </c>
      <c r="H245" s="24">
        <f t="shared" si="85"/>
        <v>381594</v>
      </c>
      <c r="I245" s="25">
        <f>35000+180762</f>
        <v>215762</v>
      </c>
      <c r="J245" s="25"/>
      <c r="K245" s="25"/>
      <c r="L245" s="25"/>
      <c r="M245" s="23">
        <v>104227</v>
      </c>
      <c r="N245" s="23">
        <v>960</v>
      </c>
      <c r="O245" s="25">
        <v>200</v>
      </c>
      <c r="P245" s="25">
        <v>1</v>
      </c>
      <c r="Q245" s="23">
        <f t="shared" si="86"/>
        <v>321150</v>
      </c>
      <c r="R245" s="24">
        <f t="shared" si="87"/>
        <v>60444</v>
      </c>
      <c r="S245" s="4"/>
    </row>
    <row r="246" spans="1:19" ht="20.100000000000001" customHeight="1">
      <c r="A246" s="22">
        <v>44562</v>
      </c>
      <c r="B246" s="34">
        <v>156900</v>
      </c>
      <c r="C246" s="23">
        <f t="shared" si="88"/>
        <v>43932</v>
      </c>
      <c r="D246" s="23"/>
      <c r="E246" s="23"/>
      <c r="F246" s="23"/>
      <c r="G246" s="23">
        <v>80832</v>
      </c>
      <c r="H246" s="24">
        <f t="shared" si="85"/>
        <v>281664</v>
      </c>
      <c r="I246" s="25">
        <v>35000</v>
      </c>
      <c r="J246" s="25"/>
      <c r="K246" s="25"/>
      <c r="L246" s="25"/>
      <c r="M246" s="23">
        <v>40000</v>
      </c>
      <c r="N246" s="23">
        <v>960</v>
      </c>
      <c r="O246" s="25">
        <v>200</v>
      </c>
      <c r="P246" s="25">
        <v>1</v>
      </c>
      <c r="Q246" s="23">
        <f t="shared" si="86"/>
        <v>76161</v>
      </c>
      <c r="R246" s="24">
        <f t="shared" si="87"/>
        <v>205503</v>
      </c>
      <c r="S246" s="4"/>
    </row>
    <row r="247" spans="1:19" ht="20.100000000000001" customHeight="1">
      <c r="A247" s="22">
        <v>44593</v>
      </c>
      <c r="B247" s="34">
        <v>156900</v>
      </c>
      <c r="C247" s="23">
        <f t="shared" si="88"/>
        <v>43932</v>
      </c>
      <c r="D247" s="23"/>
      <c r="E247" s="23"/>
      <c r="F247" s="23"/>
      <c r="G247" s="23"/>
      <c r="H247" s="24">
        <f t="shared" si="85"/>
        <v>200832</v>
      </c>
      <c r="I247" s="25">
        <v>35000</v>
      </c>
      <c r="J247" s="25"/>
      <c r="K247" s="25"/>
      <c r="L247" s="25"/>
      <c r="M247" s="23"/>
      <c r="N247" s="23">
        <v>960</v>
      </c>
      <c r="O247" s="25">
        <v>300</v>
      </c>
      <c r="P247" s="25">
        <v>1</v>
      </c>
      <c r="Q247" s="23">
        <f t="shared" si="86"/>
        <v>36261</v>
      </c>
      <c r="R247" s="24">
        <f t="shared" si="87"/>
        <v>164571</v>
      </c>
      <c r="S247" s="6"/>
    </row>
    <row r="248" spans="1:19" ht="20.100000000000001" customHeight="1">
      <c r="A248" s="26" t="s">
        <v>4</v>
      </c>
      <c r="B248" s="24">
        <f>SUM(B236:B247)</f>
        <v>1864400</v>
      </c>
      <c r="C248" s="24">
        <f t="shared" ref="C248:R248" si="89">SUM(C236:C247)</f>
        <v>403243</v>
      </c>
      <c r="D248" s="24">
        <f t="shared" si="89"/>
        <v>0</v>
      </c>
      <c r="E248" s="24">
        <f t="shared" si="89"/>
        <v>0</v>
      </c>
      <c r="F248" s="24">
        <f t="shared" si="89"/>
        <v>0</v>
      </c>
      <c r="G248" s="24">
        <f t="shared" si="89"/>
        <v>508105</v>
      </c>
      <c r="H248" s="24">
        <f t="shared" si="89"/>
        <v>2775748</v>
      </c>
      <c r="I248" s="24">
        <f t="shared" si="89"/>
        <v>600762</v>
      </c>
      <c r="J248" s="24">
        <f t="shared" si="89"/>
        <v>0</v>
      </c>
      <c r="K248" s="24">
        <f t="shared" si="89"/>
        <v>0</v>
      </c>
      <c r="L248" s="24">
        <f t="shared" si="89"/>
        <v>0</v>
      </c>
      <c r="M248" s="24">
        <f t="shared" si="89"/>
        <v>432027</v>
      </c>
      <c r="N248" s="24">
        <f t="shared" si="89"/>
        <v>11520</v>
      </c>
      <c r="O248" s="24">
        <f t="shared" si="89"/>
        <v>2500</v>
      </c>
      <c r="P248" s="24">
        <f t="shared" si="89"/>
        <v>12</v>
      </c>
      <c r="Q248" s="24">
        <f t="shared" si="89"/>
        <v>1046821</v>
      </c>
      <c r="R248" s="24">
        <f t="shared" si="89"/>
        <v>1728927</v>
      </c>
      <c r="S248" s="6"/>
    </row>
    <row r="249" spans="1:19" ht="20.100000000000001" customHeight="1">
      <c r="A249" s="29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6"/>
    </row>
    <row r="250" spans="1:19" ht="20.100000000000001" customHeight="1">
      <c r="A250" s="29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6"/>
    </row>
    <row r="251" spans="1:19" ht="20.100000000000001" customHeight="1">
      <c r="A251" s="29"/>
      <c r="B251" s="27"/>
      <c r="C251" s="27"/>
      <c r="D251" s="27"/>
      <c r="E251" s="27"/>
      <c r="F251" s="27"/>
      <c r="G251" s="18"/>
      <c r="H251" s="18"/>
      <c r="I251" s="18"/>
      <c r="J251" s="31"/>
      <c r="K251" s="31"/>
      <c r="L251" s="18"/>
      <c r="M251" s="18"/>
      <c r="N251" s="18"/>
      <c r="O251" s="70"/>
      <c r="P251" s="70"/>
      <c r="Q251" s="18"/>
      <c r="R251" s="27"/>
      <c r="S251" s="6"/>
    </row>
    <row r="252" spans="1:19" ht="20.100000000000001" customHeight="1">
      <c r="A252" s="29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6"/>
    </row>
    <row r="253" spans="1:19" ht="20.100000000000001" customHeight="1">
      <c r="A253" s="69" t="s">
        <v>30</v>
      </c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"/>
    </row>
    <row r="254" spans="1:19" ht="20.100000000000001" customHeight="1">
      <c r="A254" s="69" t="s">
        <v>46</v>
      </c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4"/>
    </row>
    <row r="255" spans="1:19" ht="20.100000000000001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2"/>
    </row>
    <row r="256" spans="1:19" ht="20.100000000000001" customHeight="1">
      <c r="A256" s="18" t="s">
        <v>56</v>
      </c>
      <c r="B256" s="18"/>
      <c r="C256" s="18"/>
      <c r="D256" s="18"/>
      <c r="E256" s="18"/>
      <c r="F256" s="18"/>
      <c r="G256" s="18"/>
      <c r="H256" s="18"/>
      <c r="I256" s="18" t="s">
        <v>88</v>
      </c>
      <c r="J256" s="18"/>
      <c r="K256" s="18"/>
      <c r="L256" s="19"/>
      <c r="M256" s="19"/>
      <c r="N256" s="19"/>
      <c r="O256" s="18"/>
      <c r="P256" s="18"/>
      <c r="Q256" s="18"/>
      <c r="R256" s="18"/>
      <c r="S256" s="2"/>
    </row>
    <row r="257" spans="1:19" ht="20.100000000000001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9"/>
      <c r="M257" s="19"/>
      <c r="N257" s="19"/>
      <c r="O257" s="18"/>
      <c r="P257" s="18"/>
      <c r="Q257" s="18"/>
      <c r="R257" s="18"/>
      <c r="S257" s="2"/>
    </row>
    <row r="258" spans="1:19" ht="39.950000000000003" customHeight="1">
      <c r="A258" s="20" t="s">
        <v>0</v>
      </c>
      <c r="B258" s="20" t="s">
        <v>1</v>
      </c>
      <c r="C258" s="20" t="s">
        <v>2</v>
      </c>
      <c r="D258" s="20" t="s">
        <v>3</v>
      </c>
      <c r="E258" s="20" t="s">
        <v>104</v>
      </c>
      <c r="F258" s="20" t="s">
        <v>44</v>
      </c>
      <c r="G258" s="20" t="s">
        <v>19</v>
      </c>
      <c r="H258" s="21" t="s">
        <v>120</v>
      </c>
      <c r="I258" s="20" t="s">
        <v>8</v>
      </c>
      <c r="J258" s="20" t="s">
        <v>13</v>
      </c>
      <c r="K258" s="20" t="s">
        <v>21</v>
      </c>
      <c r="L258" s="20" t="s">
        <v>132</v>
      </c>
      <c r="M258" s="20" t="s">
        <v>11</v>
      </c>
      <c r="N258" s="20" t="s">
        <v>6</v>
      </c>
      <c r="O258" s="20" t="s">
        <v>130</v>
      </c>
      <c r="P258" s="20" t="s">
        <v>121</v>
      </c>
      <c r="Q258" s="21" t="s">
        <v>122</v>
      </c>
      <c r="R258" s="21" t="s">
        <v>7</v>
      </c>
      <c r="S258" s="2"/>
    </row>
    <row r="259" spans="1:19" ht="20.100000000000001" customHeight="1">
      <c r="A259" s="22">
        <v>44256</v>
      </c>
      <c r="B259" s="34">
        <v>107200</v>
      </c>
      <c r="C259" s="23">
        <f t="shared" ref="C259:C265" si="90">ROUND((B259)*0.17,0)</f>
        <v>18224</v>
      </c>
      <c r="D259" s="23">
        <f>ROUND((B259)*0.24,0)</f>
        <v>25728</v>
      </c>
      <c r="E259" s="23">
        <v>2400</v>
      </c>
      <c r="F259" s="23">
        <v>240</v>
      </c>
      <c r="G259" s="23"/>
      <c r="H259" s="24">
        <f>SUM(B259:G259)</f>
        <v>153792</v>
      </c>
      <c r="I259" s="25">
        <v>7000</v>
      </c>
      <c r="J259" s="25"/>
      <c r="K259" s="25"/>
      <c r="L259" s="25"/>
      <c r="M259" s="23">
        <v>25000</v>
      </c>
      <c r="N259" s="23">
        <v>960</v>
      </c>
      <c r="O259" s="25">
        <v>200</v>
      </c>
      <c r="P259" s="25">
        <v>1</v>
      </c>
      <c r="Q259" s="23">
        <f t="shared" ref="Q259:Q270" si="91">I259+J259+K259+L259+M259+N259+O259+P259</f>
        <v>33161</v>
      </c>
      <c r="R259" s="24">
        <f t="shared" ref="R259:R270" si="92">H259-Q259</f>
        <v>120631</v>
      </c>
      <c r="S259" s="2"/>
    </row>
    <row r="260" spans="1:19" ht="20.100000000000001" customHeight="1">
      <c r="A260" s="22">
        <v>44287</v>
      </c>
      <c r="B260" s="34">
        <v>107200</v>
      </c>
      <c r="C260" s="23">
        <f t="shared" si="90"/>
        <v>18224</v>
      </c>
      <c r="D260" s="23">
        <f t="shared" ref="D260:D263" si="93">ROUND((B260)*0.24,0)</f>
        <v>25728</v>
      </c>
      <c r="E260" s="23">
        <v>2400</v>
      </c>
      <c r="F260" s="23">
        <v>240</v>
      </c>
      <c r="G260" s="23"/>
      <c r="H260" s="24">
        <f t="shared" ref="H260:H270" si="94">SUM(B260:G260)</f>
        <v>153792</v>
      </c>
      <c r="I260" s="25">
        <v>7000</v>
      </c>
      <c r="J260" s="25"/>
      <c r="K260" s="25"/>
      <c r="L260" s="25"/>
      <c r="M260" s="23">
        <v>25000</v>
      </c>
      <c r="N260" s="23">
        <v>960</v>
      </c>
      <c r="O260" s="25">
        <v>200</v>
      </c>
      <c r="P260" s="25">
        <v>1</v>
      </c>
      <c r="Q260" s="23">
        <f t="shared" si="91"/>
        <v>33161</v>
      </c>
      <c r="R260" s="24">
        <f t="shared" si="92"/>
        <v>120631</v>
      </c>
      <c r="S260" s="2"/>
    </row>
    <row r="261" spans="1:19" ht="20.100000000000001" customHeight="1">
      <c r="A261" s="22">
        <v>44317</v>
      </c>
      <c r="B261" s="34">
        <v>107200</v>
      </c>
      <c r="C261" s="23">
        <f t="shared" si="90"/>
        <v>18224</v>
      </c>
      <c r="D261" s="23">
        <f t="shared" si="93"/>
        <v>25728</v>
      </c>
      <c r="E261" s="23">
        <v>2400</v>
      </c>
      <c r="F261" s="23">
        <v>240</v>
      </c>
      <c r="G261" s="23"/>
      <c r="H261" s="24">
        <f t="shared" si="94"/>
        <v>153792</v>
      </c>
      <c r="I261" s="25">
        <v>7000</v>
      </c>
      <c r="J261" s="25"/>
      <c r="K261" s="25"/>
      <c r="L261" s="25"/>
      <c r="M261" s="23">
        <v>25000</v>
      </c>
      <c r="N261" s="23">
        <v>960</v>
      </c>
      <c r="O261" s="25">
        <v>200</v>
      </c>
      <c r="P261" s="25">
        <v>1</v>
      </c>
      <c r="Q261" s="23">
        <f t="shared" si="91"/>
        <v>33161</v>
      </c>
      <c r="R261" s="24">
        <f t="shared" si="92"/>
        <v>120631</v>
      </c>
      <c r="S261" s="2"/>
    </row>
    <row r="262" spans="1:19" ht="20.100000000000001" customHeight="1">
      <c r="A262" s="22">
        <v>44348</v>
      </c>
      <c r="B262" s="34">
        <v>107200</v>
      </c>
      <c r="C262" s="23">
        <f t="shared" si="90"/>
        <v>18224</v>
      </c>
      <c r="D262" s="23">
        <f t="shared" si="93"/>
        <v>25728</v>
      </c>
      <c r="E262" s="23">
        <v>2400</v>
      </c>
      <c r="F262" s="23">
        <v>240</v>
      </c>
      <c r="G262" s="23"/>
      <c r="H262" s="24">
        <f t="shared" si="94"/>
        <v>153792</v>
      </c>
      <c r="I262" s="25">
        <v>7000</v>
      </c>
      <c r="J262" s="25"/>
      <c r="K262" s="25"/>
      <c r="L262" s="25"/>
      <c r="M262" s="23">
        <v>25000</v>
      </c>
      <c r="N262" s="23">
        <v>960</v>
      </c>
      <c r="O262" s="25">
        <v>200</v>
      </c>
      <c r="P262" s="25">
        <v>1</v>
      </c>
      <c r="Q262" s="23">
        <f t="shared" si="91"/>
        <v>33161</v>
      </c>
      <c r="R262" s="24">
        <f t="shared" si="92"/>
        <v>120631</v>
      </c>
      <c r="S262" s="2"/>
    </row>
    <row r="263" spans="1:19" ht="20.100000000000001" customHeight="1">
      <c r="A263" s="22">
        <v>44378</v>
      </c>
      <c r="B263" s="34">
        <v>110400</v>
      </c>
      <c r="C263" s="23">
        <f t="shared" si="90"/>
        <v>18768</v>
      </c>
      <c r="D263" s="23">
        <f t="shared" si="93"/>
        <v>26496</v>
      </c>
      <c r="E263" s="23">
        <v>2400</v>
      </c>
      <c r="F263" s="23">
        <v>240</v>
      </c>
      <c r="G263" s="23"/>
      <c r="H263" s="24">
        <f t="shared" si="94"/>
        <v>158304</v>
      </c>
      <c r="I263" s="25">
        <v>7000</v>
      </c>
      <c r="J263" s="25"/>
      <c r="K263" s="25"/>
      <c r="L263" s="25"/>
      <c r="M263" s="23">
        <v>25000</v>
      </c>
      <c r="N263" s="23">
        <v>960</v>
      </c>
      <c r="O263" s="25">
        <v>200</v>
      </c>
      <c r="P263" s="25">
        <v>1</v>
      </c>
      <c r="Q263" s="23">
        <f t="shared" si="91"/>
        <v>33161</v>
      </c>
      <c r="R263" s="24">
        <f t="shared" si="92"/>
        <v>125143</v>
      </c>
      <c r="S263" s="2"/>
    </row>
    <row r="264" spans="1:19" ht="39" customHeight="1">
      <c r="A264" s="28" t="s">
        <v>116</v>
      </c>
      <c r="B264" s="34">
        <v>220800</v>
      </c>
      <c r="C264" s="23">
        <f t="shared" si="90"/>
        <v>37536</v>
      </c>
      <c r="D264" s="23">
        <v>23362</v>
      </c>
      <c r="E264" s="23">
        <v>2787</v>
      </c>
      <c r="F264" s="23"/>
      <c r="G264" s="23"/>
      <c r="H264" s="24">
        <f t="shared" si="94"/>
        <v>284485</v>
      </c>
      <c r="I264" s="25">
        <v>14000</v>
      </c>
      <c r="J264" s="25"/>
      <c r="K264" s="25"/>
      <c r="L264" s="25"/>
      <c r="M264" s="23">
        <v>50000</v>
      </c>
      <c r="N264" s="23">
        <v>1920</v>
      </c>
      <c r="O264" s="25">
        <v>400</v>
      </c>
      <c r="P264" s="25">
        <v>2</v>
      </c>
      <c r="Q264" s="23">
        <f t="shared" si="91"/>
        <v>66322</v>
      </c>
      <c r="R264" s="24">
        <f t="shared" si="92"/>
        <v>218163</v>
      </c>
      <c r="S264" s="2"/>
    </row>
    <row r="265" spans="1:19" ht="20.100000000000001" customHeight="1">
      <c r="A265" s="22">
        <v>44440</v>
      </c>
      <c r="B265" s="34">
        <v>110400</v>
      </c>
      <c r="C265" s="23">
        <f t="shared" si="90"/>
        <v>18768</v>
      </c>
      <c r="D265" s="23">
        <f t="shared" ref="D265" si="95">ROUND((B265)*0.08,0)</f>
        <v>8832</v>
      </c>
      <c r="E265" s="23">
        <v>2400</v>
      </c>
      <c r="F265" s="23"/>
      <c r="G265" s="23"/>
      <c r="H265" s="24">
        <f t="shared" si="94"/>
        <v>140400</v>
      </c>
      <c r="I265" s="25">
        <v>7000</v>
      </c>
      <c r="J265" s="25"/>
      <c r="K265" s="25"/>
      <c r="L265" s="25"/>
      <c r="M265" s="23">
        <v>25000</v>
      </c>
      <c r="N265" s="23">
        <v>960</v>
      </c>
      <c r="O265" s="25">
        <v>200</v>
      </c>
      <c r="P265" s="25">
        <v>1</v>
      </c>
      <c r="Q265" s="23">
        <f t="shared" si="91"/>
        <v>33161</v>
      </c>
      <c r="R265" s="24">
        <f t="shared" si="92"/>
        <v>107239</v>
      </c>
      <c r="S265" s="2"/>
    </row>
    <row r="266" spans="1:19" ht="20.100000000000001" customHeight="1">
      <c r="A266" s="22">
        <v>44470</v>
      </c>
      <c r="B266" s="34">
        <v>110400</v>
      </c>
      <c r="C266" s="23">
        <f>ROUND((B266)*0.28,0)</f>
        <v>30912</v>
      </c>
      <c r="D266" s="23">
        <f>ROUND((B266)*0.09,0)</f>
        <v>9936</v>
      </c>
      <c r="E266" s="23">
        <v>1200</v>
      </c>
      <c r="F266" s="23"/>
      <c r="G266" s="23">
        <v>26025</v>
      </c>
      <c r="H266" s="24">
        <f t="shared" si="94"/>
        <v>178473</v>
      </c>
      <c r="I266" s="25">
        <v>7000</v>
      </c>
      <c r="J266" s="25"/>
      <c r="K266" s="25"/>
      <c r="L266" s="25"/>
      <c r="M266" s="23">
        <v>0</v>
      </c>
      <c r="N266" s="23">
        <v>960</v>
      </c>
      <c r="O266" s="25">
        <v>200</v>
      </c>
      <c r="P266" s="25">
        <v>1</v>
      </c>
      <c r="Q266" s="23">
        <f t="shared" si="91"/>
        <v>8161</v>
      </c>
      <c r="R266" s="24">
        <f t="shared" si="92"/>
        <v>170312</v>
      </c>
      <c r="S266" s="2"/>
    </row>
    <row r="267" spans="1:19" ht="20.100000000000001" customHeight="1">
      <c r="A267" s="22">
        <v>44501</v>
      </c>
      <c r="B267" s="34">
        <v>110400</v>
      </c>
      <c r="C267" s="23">
        <f t="shared" ref="C267:C270" si="96">ROUND((B267)*0.28,0)</f>
        <v>30912</v>
      </c>
      <c r="D267" s="23">
        <f t="shared" ref="D267:D270" si="97">ROUND((B267)*0.09,0)</f>
        <v>9936</v>
      </c>
      <c r="E267" s="23">
        <v>1200</v>
      </c>
      <c r="F267" s="23"/>
      <c r="G267" s="23"/>
      <c r="H267" s="24">
        <f t="shared" si="94"/>
        <v>152448</v>
      </c>
      <c r="I267" s="25">
        <v>7000</v>
      </c>
      <c r="J267" s="25"/>
      <c r="K267" s="25"/>
      <c r="L267" s="25"/>
      <c r="M267" s="23">
        <v>25000</v>
      </c>
      <c r="N267" s="23">
        <v>960</v>
      </c>
      <c r="O267" s="25">
        <v>200</v>
      </c>
      <c r="P267" s="25">
        <v>1</v>
      </c>
      <c r="Q267" s="23">
        <f t="shared" si="91"/>
        <v>33161</v>
      </c>
      <c r="R267" s="24">
        <f t="shared" si="92"/>
        <v>119287</v>
      </c>
      <c r="S267" s="2"/>
    </row>
    <row r="268" spans="1:19" ht="20.100000000000001" customHeight="1">
      <c r="A268" s="22">
        <v>44531</v>
      </c>
      <c r="B268" s="34">
        <v>110400</v>
      </c>
      <c r="C268" s="23">
        <f t="shared" si="96"/>
        <v>30912</v>
      </c>
      <c r="D268" s="23">
        <f t="shared" si="97"/>
        <v>9936</v>
      </c>
      <c r="E268" s="23">
        <v>1200</v>
      </c>
      <c r="F268" s="23"/>
      <c r="G268" s="23"/>
      <c r="H268" s="24">
        <f t="shared" si="94"/>
        <v>152448</v>
      </c>
      <c r="I268" s="25">
        <v>7000</v>
      </c>
      <c r="J268" s="25"/>
      <c r="K268" s="25"/>
      <c r="L268" s="25"/>
      <c r="M268" s="23">
        <v>35000</v>
      </c>
      <c r="N268" s="23">
        <v>960</v>
      </c>
      <c r="O268" s="25">
        <v>200</v>
      </c>
      <c r="P268" s="25">
        <v>1</v>
      </c>
      <c r="Q268" s="23">
        <f t="shared" si="91"/>
        <v>43161</v>
      </c>
      <c r="R268" s="24">
        <f t="shared" si="92"/>
        <v>109287</v>
      </c>
      <c r="S268" s="2"/>
    </row>
    <row r="269" spans="1:19" ht="20.100000000000001" customHeight="1">
      <c r="A269" s="22">
        <v>44562</v>
      </c>
      <c r="B269" s="34">
        <v>110400</v>
      </c>
      <c r="C269" s="23">
        <f t="shared" si="96"/>
        <v>30912</v>
      </c>
      <c r="D269" s="23">
        <f t="shared" si="97"/>
        <v>9936</v>
      </c>
      <c r="E269" s="23">
        <v>1200</v>
      </c>
      <c r="F269" s="23"/>
      <c r="G269" s="23"/>
      <c r="H269" s="24">
        <f t="shared" si="94"/>
        <v>152448</v>
      </c>
      <c r="I269" s="25">
        <v>7000</v>
      </c>
      <c r="J269" s="25"/>
      <c r="K269" s="25"/>
      <c r="L269" s="25"/>
      <c r="M269" s="23">
        <v>32000</v>
      </c>
      <c r="N269" s="23">
        <v>960</v>
      </c>
      <c r="O269" s="25">
        <v>200</v>
      </c>
      <c r="P269" s="25">
        <v>1</v>
      </c>
      <c r="Q269" s="23">
        <f t="shared" si="91"/>
        <v>40161</v>
      </c>
      <c r="R269" s="24">
        <f t="shared" si="92"/>
        <v>112287</v>
      </c>
      <c r="S269" s="2"/>
    </row>
    <row r="270" spans="1:19" ht="20.100000000000001" customHeight="1">
      <c r="A270" s="22">
        <v>44593</v>
      </c>
      <c r="B270" s="34">
        <v>110400</v>
      </c>
      <c r="C270" s="23">
        <f t="shared" si="96"/>
        <v>30912</v>
      </c>
      <c r="D270" s="23">
        <f t="shared" si="97"/>
        <v>9936</v>
      </c>
      <c r="E270" s="23">
        <v>1200</v>
      </c>
      <c r="F270" s="23"/>
      <c r="G270" s="23"/>
      <c r="H270" s="24">
        <f t="shared" si="94"/>
        <v>152448</v>
      </c>
      <c r="I270" s="25">
        <v>7000</v>
      </c>
      <c r="J270" s="25"/>
      <c r="K270" s="25"/>
      <c r="L270" s="25"/>
      <c r="M270" s="23"/>
      <c r="N270" s="23">
        <v>960</v>
      </c>
      <c r="O270" s="25">
        <v>300</v>
      </c>
      <c r="P270" s="25">
        <v>1</v>
      </c>
      <c r="Q270" s="23">
        <f t="shared" si="91"/>
        <v>8261</v>
      </c>
      <c r="R270" s="24">
        <f t="shared" si="92"/>
        <v>144187</v>
      </c>
      <c r="S270" s="2"/>
    </row>
    <row r="271" spans="1:19" ht="20.100000000000001" customHeight="1">
      <c r="A271" s="26" t="s">
        <v>4</v>
      </c>
      <c r="B271" s="24">
        <f>SUM(B259:B270)</f>
        <v>1422400</v>
      </c>
      <c r="C271" s="24">
        <f t="shared" ref="C271:R271" si="98">SUM(C259:C270)</f>
        <v>302528</v>
      </c>
      <c r="D271" s="24">
        <f t="shared" si="98"/>
        <v>211282</v>
      </c>
      <c r="E271" s="24">
        <f t="shared" si="98"/>
        <v>23187</v>
      </c>
      <c r="F271" s="24">
        <f t="shared" si="98"/>
        <v>1200</v>
      </c>
      <c r="G271" s="24">
        <f t="shared" si="98"/>
        <v>26025</v>
      </c>
      <c r="H271" s="24">
        <f t="shared" si="98"/>
        <v>1986622</v>
      </c>
      <c r="I271" s="24">
        <f t="shared" si="98"/>
        <v>91000</v>
      </c>
      <c r="J271" s="24">
        <f t="shared" si="98"/>
        <v>0</v>
      </c>
      <c r="K271" s="24">
        <f t="shared" si="98"/>
        <v>0</v>
      </c>
      <c r="L271" s="24">
        <f t="shared" si="98"/>
        <v>0</v>
      </c>
      <c r="M271" s="24">
        <f t="shared" si="98"/>
        <v>292000</v>
      </c>
      <c r="N271" s="24">
        <f t="shared" si="98"/>
        <v>12480</v>
      </c>
      <c r="O271" s="24">
        <f t="shared" si="98"/>
        <v>2700</v>
      </c>
      <c r="P271" s="24">
        <f t="shared" si="98"/>
        <v>13</v>
      </c>
      <c r="Q271" s="24">
        <f t="shared" si="98"/>
        <v>398193</v>
      </c>
      <c r="R271" s="24">
        <f t="shared" si="98"/>
        <v>1588429</v>
      </c>
      <c r="S271" s="2"/>
    </row>
    <row r="272" spans="1:19" ht="20.100000000000001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2"/>
    </row>
    <row r="273" spans="1:19" ht="20.100000000000001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2"/>
    </row>
    <row r="274" spans="1:19" ht="20.100000000000001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31"/>
      <c r="K274" s="31"/>
      <c r="L274" s="18"/>
      <c r="M274" s="18"/>
      <c r="N274" s="18"/>
      <c r="O274" s="70"/>
      <c r="P274" s="70"/>
      <c r="Q274" s="18"/>
      <c r="R274" s="18"/>
      <c r="S274" s="2"/>
    </row>
    <row r="275" spans="1:19" ht="20.100000000000001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2"/>
    </row>
    <row r="276" spans="1:19" ht="20.100000000000001" customHeight="1">
      <c r="A276" s="69" t="s">
        <v>30</v>
      </c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2"/>
    </row>
    <row r="277" spans="1:19" ht="20.100000000000001" customHeight="1">
      <c r="A277" s="69" t="s">
        <v>46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2"/>
    </row>
    <row r="278" spans="1:19" ht="20.100000000000001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2"/>
    </row>
    <row r="279" spans="1:19" ht="20.100000000000001" customHeight="1">
      <c r="A279" s="18" t="s">
        <v>57</v>
      </c>
      <c r="B279" s="18"/>
      <c r="C279" s="18"/>
      <c r="D279" s="18"/>
      <c r="E279" s="18"/>
      <c r="F279" s="18"/>
      <c r="G279" s="18"/>
      <c r="H279" s="18"/>
      <c r="I279" s="18" t="s">
        <v>66</v>
      </c>
      <c r="J279" s="18"/>
      <c r="K279" s="18"/>
      <c r="L279" s="19"/>
      <c r="M279" s="19"/>
      <c r="N279" s="19"/>
      <c r="O279" s="18"/>
      <c r="P279" s="18"/>
      <c r="Q279" s="18"/>
      <c r="R279" s="18"/>
      <c r="S279" s="2"/>
    </row>
    <row r="280" spans="1:19" ht="20.100000000000001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9"/>
      <c r="M280" s="19"/>
      <c r="N280" s="19"/>
      <c r="O280" s="18"/>
      <c r="P280" s="18"/>
      <c r="Q280" s="18"/>
      <c r="R280" s="18"/>
      <c r="S280" s="2"/>
    </row>
    <row r="281" spans="1:19" ht="39.950000000000003" customHeight="1">
      <c r="A281" s="20" t="s">
        <v>0</v>
      </c>
      <c r="B281" s="20" t="s">
        <v>1</v>
      </c>
      <c r="C281" s="20" t="s">
        <v>2</v>
      </c>
      <c r="D281" s="20" t="s">
        <v>3</v>
      </c>
      <c r="E281" s="20" t="s">
        <v>104</v>
      </c>
      <c r="F281" s="20" t="s">
        <v>44</v>
      </c>
      <c r="G281" s="20" t="s">
        <v>105</v>
      </c>
      <c r="H281" s="21" t="s">
        <v>120</v>
      </c>
      <c r="I281" s="20" t="s">
        <v>8</v>
      </c>
      <c r="J281" s="20" t="s">
        <v>13</v>
      </c>
      <c r="K281" s="20" t="s">
        <v>21</v>
      </c>
      <c r="L281" s="20" t="s">
        <v>132</v>
      </c>
      <c r="M281" s="20" t="s">
        <v>11</v>
      </c>
      <c r="N281" s="20" t="s">
        <v>6</v>
      </c>
      <c r="O281" s="20" t="s">
        <v>130</v>
      </c>
      <c r="P281" s="20" t="s">
        <v>121</v>
      </c>
      <c r="Q281" s="21" t="s">
        <v>122</v>
      </c>
      <c r="R281" s="21" t="s">
        <v>7</v>
      </c>
      <c r="S281" s="2"/>
    </row>
    <row r="282" spans="1:19" ht="20.100000000000001" customHeight="1">
      <c r="A282" s="22">
        <v>44256</v>
      </c>
      <c r="B282" s="34">
        <v>187300</v>
      </c>
      <c r="C282" s="23">
        <f t="shared" ref="C282:C288" si="99">ROUND((B282)*0.17,0)</f>
        <v>31841</v>
      </c>
      <c r="D282" s="23">
        <f>ROUND((B282)*0.16,0)</f>
        <v>29968</v>
      </c>
      <c r="E282" s="23">
        <v>1200</v>
      </c>
      <c r="F282" s="23">
        <v>120</v>
      </c>
      <c r="G282" s="23"/>
      <c r="H282" s="24">
        <f>SUM(B282:G282)</f>
        <v>250429</v>
      </c>
      <c r="I282" s="25">
        <v>15000</v>
      </c>
      <c r="J282" s="25"/>
      <c r="K282" s="25"/>
      <c r="L282" s="25"/>
      <c r="M282" s="23">
        <v>57000</v>
      </c>
      <c r="N282" s="23">
        <v>960</v>
      </c>
      <c r="O282" s="25">
        <v>200</v>
      </c>
      <c r="P282" s="25">
        <v>1</v>
      </c>
      <c r="Q282" s="23">
        <f t="shared" ref="Q282:Q293" si="100">I282+J282+K282+L282+M282+N282+O282+P282</f>
        <v>73161</v>
      </c>
      <c r="R282" s="24">
        <f t="shared" ref="R282:R293" si="101">H282-Q282</f>
        <v>177268</v>
      </c>
      <c r="S282" s="2"/>
    </row>
    <row r="283" spans="1:19" ht="20.100000000000001" customHeight="1">
      <c r="A283" s="22">
        <v>44287</v>
      </c>
      <c r="B283" s="34">
        <v>187300</v>
      </c>
      <c r="C283" s="23">
        <f t="shared" si="99"/>
        <v>31841</v>
      </c>
      <c r="D283" s="23">
        <f t="shared" ref="D283:D287" si="102">ROUND((B283)*0.16,0)</f>
        <v>29968</v>
      </c>
      <c r="E283" s="23">
        <v>1200</v>
      </c>
      <c r="F283" s="23">
        <v>120</v>
      </c>
      <c r="G283" s="23"/>
      <c r="H283" s="24">
        <f t="shared" ref="H283:H293" si="103">SUM(B283:G283)</f>
        <v>250429</v>
      </c>
      <c r="I283" s="25">
        <v>15000</v>
      </c>
      <c r="J283" s="25"/>
      <c r="K283" s="25"/>
      <c r="L283" s="25"/>
      <c r="M283" s="23">
        <v>57000</v>
      </c>
      <c r="N283" s="23">
        <v>960</v>
      </c>
      <c r="O283" s="25">
        <v>200</v>
      </c>
      <c r="P283" s="25">
        <v>1</v>
      </c>
      <c r="Q283" s="23">
        <f t="shared" si="100"/>
        <v>73161</v>
      </c>
      <c r="R283" s="24">
        <f t="shared" si="101"/>
        <v>177268</v>
      </c>
      <c r="S283" s="2"/>
    </row>
    <row r="284" spans="1:19" ht="20.100000000000001" customHeight="1">
      <c r="A284" s="22">
        <v>44317</v>
      </c>
      <c r="B284" s="34">
        <v>187300</v>
      </c>
      <c r="C284" s="23">
        <f t="shared" si="99"/>
        <v>31841</v>
      </c>
      <c r="D284" s="23">
        <f t="shared" si="102"/>
        <v>29968</v>
      </c>
      <c r="E284" s="23">
        <v>1200</v>
      </c>
      <c r="F284" s="23">
        <v>120</v>
      </c>
      <c r="G284" s="23"/>
      <c r="H284" s="24">
        <f t="shared" si="103"/>
        <v>250429</v>
      </c>
      <c r="I284" s="25">
        <v>15000</v>
      </c>
      <c r="J284" s="25"/>
      <c r="K284" s="25"/>
      <c r="L284" s="25"/>
      <c r="M284" s="23">
        <v>57000</v>
      </c>
      <c r="N284" s="23">
        <v>960</v>
      </c>
      <c r="O284" s="25">
        <v>200</v>
      </c>
      <c r="P284" s="25">
        <v>1</v>
      </c>
      <c r="Q284" s="23">
        <f t="shared" si="100"/>
        <v>73161</v>
      </c>
      <c r="R284" s="24">
        <f t="shared" si="101"/>
        <v>177268</v>
      </c>
      <c r="S284" s="2"/>
    </row>
    <row r="285" spans="1:19" ht="20.100000000000001" customHeight="1">
      <c r="A285" s="22">
        <v>44348</v>
      </c>
      <c r="B285" s="34">
        <v>187300</v>
      </c>
      <c r="C285" s="23">
        <f t="shared" si="99"/>
        <v>31841</v>
      </c>
      <c r="D285" s="23">
        <f t="shared" si="102"/>
        <v>29968</v>
      </c>
      <c r="E285" s="23">
        <v>1200</v>
      </c>
      <c r="F285" s="23">
        <v>120</v>
      </c>
      <c r="G285" s="23"/>
      <c r="H285" s="24">
        <f t="shared" si="103"/>
        <v>250429</v>
      </c>
      <c r="I285" s="25">
        <v>15000</v>
      </c>
      <c r="J285" s="25"/>
      <c r="K285" s="25"/>
      <c r="L285" s="25"/>
      <c r="M285" s="23">
        <v>57000</v>
      </c>
      <c r="N285" s="23">
        <v>960</v>
      </c>
      <c r="O285" s="25">
        <v>200</v>
      </c>
      <c r="P285" s="25">
        <v>1</v>
      </c>
      <c r="Q285" s="23">
        <f t="shared" si="100"/>
        <v>73161</v>
      </c>
      <c r="R285" s="24">
        <f t="shared" si="101"/>
        <v>177268</v>
      </c>
      <c r="S285" s="2"/>
    </row>
    <row r="286" spans="1:19" ht="20.100000000000001" customHeight="1">
      <c r="A286" s="22">
        <v>44378</v>
      </c>
      <c r="B286" s="34">
        <v>192900</v>
      </c>
      <c r="C286" s="23">
        <f t="shared" si="99"/>
        <v>32793</v>
      </c>
      <c r="D286" s="23">
        <f t="shared" si="102"/>
        <v>30864</v>
      </c>
      <c r="E286" s="23">
        <v>1200</v>
      </c>
      <c r="F286" s="23">
        <v>120</v>
      </c>
      <c r="G286" s="23"/>
      <c r="H286" s="24">
        <f t="shared" si="103"/>
        <v>257877</v>
      </c>
      <c r="I286" s="25">
        <v>15000</v>
      </c>
      <c r="J286" s="25"/>
      <c r="K286" s="25"/>
      <c r="L286" s="25"/>
      <c r="M286" s="23">
        <v>70000</v>
      </c>
      <c r="N286" s="23">
        <v>960</v>
      </c>
      <c r="O286" s="25">
        <v>200</v>
      </c>
      <c r="P286" s="25">
        <v>1</v>
      </c>
      <c r="Q286" s="23">
        <f t="shared" si="100"/>
        <v>86161</v>
      </c>
      <c r="R286" s="24">
        <f t="shared" si="101"/>
        <v>171716</v>
      </c>
      <c r="S286" s="2"/>
    </row>
    <row r="287" spans="1:19" ht="20.100000000000001" customHeight="1">
      <c r="A287" s="22">
        <v>44409</v>
      </c>
      <c r="B287" s="34">
        <v>192900</v>
      </c>
      <c r="C287" s="23">
        <f t="shared" si="99"/>
        <v>32793</v>
      </c>
      <c r="D287" s="23">
        <f t="shared" si="102"/>
        <v>30864</v>
      </c>
      <c r="E287" s="23">
        <v>1200</v>
      </c>
      <c r="F287" s="23">
        <v>120</v>
      </c>
      <c r="G287" s="23">
        <v>318502</v>
      </c>
      <c r="H287" s="24">
        <f t="shared" si="103"/>
        <v>576379</v>
      </c>
      <c r="I287" s="25">
        <f>15000+318502</f>
        <v>333502</v>
      </c>
      <c r="J287" s="25"/>
      <c r="K287" s="25"/>
      <c r="L287" s="25"/>
      <c r="M287" s="23">
        <v>70000</v>
      </c>
      <c r="N287" s="23">
        <v>960</v>
      </c>
      <c r="O287" s="25">
        <v>200</v>
      </c>
      <c r="P287" s="25">
        <v>1</v>
      </c>
      <c r="Q287" s="23">
        <f t="shared" si="100"/>
        <v>404663</v>
      </c>
      <c r="R287" s="24">
        <f t="shared" si="101"/>
        <v>171716</v>
      </c>
      <c r="S287" s="2"/>
    </row>
    <row r="288" spans="1:19" ht="20.100000000000001" customHeight="1">
      <c r="A288" s="22">
        <v>44440</v>
      </c>
      <c r="B288" s="34">
        <v>192900</v>
      </c>
      <c r="C288" s="23">
        <f t="shared" si="99"/>
        <v>32793</v>
      </c>
      <c r="D288" s="23">
        <f t="shared" ref="D288" si="104">ROUND((B288)*0.08,0)</f>
        <v>15432</v>
      </c>
      <c r="E288" s="23">
        <v>1200</v>
      </c>
      <c r="F288" s="23"/>
      <c r="G288" s="23"/>
      <c r="H288" s="24">
        <f t="shared" si="103"/>
        <v>242325</v>
      </c>
      <c r="I288" s="25">
        <v>15000</v>
      </c>
      <c r="J288" s="25"/>
      <c r="K288" s="25"/>
      <c r="L288" s="25"/>
      <c r="M288" s="23">
        <v>70000</v>
      </c>
      <c r="N288" s="23">
        <v>960</v>
      </c>
      <c r="O288" s="25">
        <v>200</v>
      </c>
      <c r="P288" s="25">
        <v>1</v>
      </c>
      <c r="Q288" s="23">
        <f t="shared" si="100"/>
        <v>86161</v>
      </c>
      <c r="R288" s="24">
        <f t="shared" si="101"/>
        <v>156164</v>
      </c>
      <c r="S288" s="2"/>
    </row>
    <row r="289" spans="1:19" ht="20.100000000000001" customHeight="1">
      <c r="A289" s="22">
        <v>44470</v>
      </c>
      <c r="B289" s="34">
        <v>192900</v>
      </c>
      <c r="C289" s="23">
        <f>ROUND((B289)*0.28,0)</f>
        <v>54012</v>
      </c>
      <c r="D289" s="23">
        <f>ROUND((B289)*0.09,0)</f>
        <v>17361</v>
      </c>
      <c r="E289" s="23">
        <v>1200</v>
      </c>
      <c r="F289" s="23"/>
      <c r="G289" s="23">
        <v>44350</v>
      </c>
      <c r="H289" s="24">
        <f t="shared" si="103"/>
        <v>309823</v>
      </c>
      <c r="I289" s="25">
        <v>15000</v>
      </c>
      <c r="J289" s="25"/>
      <c r="K289" s="25"/>
      <c r="L289" s="25"/>
      <c r="M289" s="23">
        <v>70000</v>
      </c>
      <c r="N289" s="23">
        <v>960</v>
      </c>
      <c r="O289" s="25">
        <v>200</v>
      </c>
      <c r="P289" s="25">
        <v>1</v>
      </c>
      <c r="Q289" s="23">
        <f t="shared" si="100"/>
        <v>86161</v>
      </c>
      <c r="R289" s="24">
        <f t="shared" si="101"/>
        <v>223662</v>
      </c>
      <c r="S289" s="2"/>
    </row>
    <row r="290" spans="1:19" ht="20.100000000000001" customHeight="1">
      <c r="A290" s="22">
        <v>44501</v>
      </c>
      <c r="B290" s="34">
        <v>192900</v>
      </c>
      <c r="C290" s="23">
        <f t="shared" ref="C290:C293" si="105">ROUND((B290)*0.28,0)</f>
        <v>54012</v>
      </c>
      <c r="D290" s="23">
        <f t="shared" ref="D290:D293" si="106">ROUND((B290)*0.09,0)</f>
        <v>17361</v>
      </c>
      <c r="E290" s="23">
        <v>1200</v>
      </c>
      <c r="F290" s="23"/>
      <c r="G290" s="23"/>
      <c r="H290" s="24">
        <f t="shared" si="103"/>
        <v>265473</v>
      </c>
      <c r="I290" s="25">
        <v>15000</v>
      </c>
      <c r="J290" s="25"/>
      <c r="K290" s="25"/>
      <c r="L290" s="25"/>
      <c r="M290" s="23">
        <v>100000</v>
      </c>
      <c r="N290" s="23">
        <v>960</v>
      </c>
      <c r="O290" s="25">
        <v>200</v>
      </c>
      <c r="P290" s="25">
        <v>1</v>
      </c>
      <c r="Q290" s="23">
        <f t="shared" si="100"/>
        <v>116161</v>
      </c>
      <c r="R290" s="24">
        <f t="shared" si="101"/>
        <v>149312</v>
      </c>
      <c r="S290" s="4"/>
    </row>
    <row r="291" spans="1:19" ht="20.100000000000001" customHeight="1">
      <c r="A291" s="22">
        <v>44531</v>
      </c>
      <c r="B291" s="34">
        <v>192900</v>
      </c>
      <c r="C291" s="23">
        <f t="shared" si="105"/>
        <v>54012</v>
      </c>
      <c r="D291" s="23">
        <f t="shared" si="106"/>
        <v>17361</v>
      </c>
      <c r="E291" s="23">
        <v>1200</v>
      </c>
      <c r="F291" s="23"/>
      <c r="G291" s="23"/>
      <c r="H291" s="24">
        <f t="shared" si="103"/>
        <v>265473</v>
      </c>
      <c r="I291" s="25">
        <v>15000</v>
      </c>
      <c r="J291" s="25"/>
      <c r="K291" s="25"/>
      <c r="L291" s="25"/>
      <c r="M291" s="23">
        <v>100000</v>
      </c>
      <c r="N291" s="23">
        <v>960</v>
      </c>
      <c r="O291" s="25">
        <v>200</v>
      </c>
      <c r="P291" s="25">
        <v>1</v>
      </c>
      <c r="Q291" s="23">
        <f t="shared" si="100"/>
        <v>116161</v>
      </c>
      <c r="R291" s="24">
        <f t="shared" si="101"/>
        <v>149312</v>
      </c>
      <c r="S291" s="4"/>
    </row>
    <row r="292" spans="1:19" ht="20.100000000000001" customHeight="1">
      <c r="A292" s="22">
        <v>44562</v>
      </c>
      <c r="B292" s="34">
        <v>192900</v>
      </c>
      <c r="C292" s="23">
        <f t="shared" si="105"/>
        <v>54012</v>
      </c>
      <c r="D292" s="23">
        <f t="shared" si="106"/>
        <v>17361</v>
      </c>
      <c r="E292" s="23">
        <v>1200</v>
      </c>
      <c r="F292" s="23"/>
      <c r="G292" s="23"/>
      <c r="H292" s="24">
        <f t="shared" si="103"/>
        <v>265473</v>
      </c>
      <c r="I292" s="25">
        <v>15000</v>
      </c>
      <c r="J292" s="25"/>
      <c r="K292" s="25"/>
      <c r="L292" s="25"/>
      <c r="M292" s="23">
        <v>20000</v>
      </c>
      <c r="N292" s="23">
        <v>960</v>
      </c>
      <c r="O292" s="25">
        <v>200</v>
      </c>
      <c r="P292" s="25">
        <v>1</v>
      </c>
      <c r="Q292" s="23">
        <f t="shared" si="100"/>
        <v>36161</v>
      </c>
      <c r="R292" s="24">
        <f t="shared" si="101"/>
        <v>229312</v>
      </c>
      <c r="S292" s="11"/>
    </row>
    <row r="293" spans="1:19" ht="20.100000000000001" customHeight="1">
      <c r="A293" s="22">
        <v>44593</v>
      </c>
      <c r="B293" s="34">
        <v>192900</v>
      </c>
      <c r="C293" s="23">
        <f t="shared" si="105"/>
        <v>54012</v>
      </c>
      <c r="D293" s="23">
        <f t="shared" si="106"/>
        <v>17361</v>
      </c>
      <c r="E293" s="23">
        <v>1200</v>
      </c>
      <c r="F293" s="23"/>
      <c r="G293" s="23"/>
      <c r="H293" s="24">
        <f t="shared" si="103"/>
        <v>265473</v>
      </c>
      <c r="I293" s="25">
        <v>15000</v>
      </c>
      <c r="J293" s="25"/>
      <c r="K293" s="25"/>
      <c r="L293" s="25"/>
      <c r="M293" s="23"/>
      <c r="N293" s="23">
        <v>960</v>
      </c>
      <c r="O293" s="25">
        <v>300</v>
      </c>
      <c r="P293" s="25">
        <v>1</v>
      </c>
      <c r="Q293" s="23">
        <f t="shared" si="100"/>
        <v>16261</v>
      </c>
      <c r="R293" s="24">
        <f t="shared" si="101"/>
        <v>249212</v>
      </c>
      <c r="S293" s="2"/>
    </row>
    <row r="294" spans="1:19" ht="20.100000000000001" customHeight="1">
      <c r="A294" s="26" t="s">
        <v>4</v>
      </c>
      <c r="B294" s="24">
        <f>SUM(B282:B293)</f>
        <v>2292400</v>
      </c>
      <c r="C294" s="24">
        <f t="shared" ref="C294:R294" si="107">SUM(C282:C293)</f>
        <v>495803</v>
      </c>
      <c r="D294" s="24">
        <f t="shared" si="107"/>
        <v>283837</v>
      </c>
      <c r="E294" s="24">
        <f t="shared" si="107"/>
        <v>14400</v>
      </c>
      <c r="F294" s="24">
        <f t="shared" si="107"/>
        <v>720</v>
      </c>
      <c r="G294" s="24">
        <f t="shared" si="107"/>
        <v>362852</v>
      </c>
      <c r="H294" s="24">
        <f t="shared" si="107"/>
        <v>3450012</v>
      </c>
      <c r="I294" s="24">
        <f t="shared" si="107"/>
        <v>498502</v>
      </c>
      <c r="J294" s="24">
        <f t="shared" si="107"/>
        <v>0</v>
      </c>
      <c r="K294" s="24">
        <f t="shared" si="107"/>
        <v>0</v>
      </c>
      <c r="L294" s="24">
        <f t="shared" si="107"/>
        <v>0</v>
      </c>
      <c r="M294" s="24">
        <f t="shared" si="107"/>
        <v>728000</v>
      </c>
      <c r="N294" s="24">
        <f t="shared" si="107"/>
        <v>11520</v>
      </c>
      <c r="O294" s="24">
        <f t="shared" si="107"/>
        <v>2500</v>
      </c>
      <c r="P294" s="24">
        <f t="shared" si="107"/>
        <v>12</v>
      </c>
      <c r="Q294" s="24">
        <f t="shared" si="107"/>
        <v>1240534</v>
      </c>
      <c r="R294" s="24">
        <f t="shared" si="107"/>
        <v>2209478</v>
      </c>
      <c r="S294" s="2"/>
    </row>
    <row r="295" spans="1:19" ht="20.100000000000001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2"/>
    </row>
    <row r="296" spans="1:19" ht="20.100000000000001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2"/>
    </row>
    <row r="297" spans="1:19" ht="20.100000000000001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31"/>
      <c r="K297" s="31"/>
      <c r="L297" s="18"/>
      <c r="M297" s="18"/>
      <c r="N297" s="18"/>
      <c r="O297" s="70"/>
      <c r="P297" s="70"/>
      <c r="Q297" s="18"/>
      <c r="R297" s="18"/>
      <c r="S297" s="2"/>
    </row>
    <row r="298" spans="1:19" ht="20.100000000000001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2"/>
    </row>
    <row r="299" spans="1:19" ht="20.100000000000001" customHeight="1">
      <c r="A299" s="69" t="s">
        <v>30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2"/>
    </row>
    <row r="300" spans="1:19" ht="20.100000000000001" customHeight="1">
      <c r="A300" s="69" t="s">
        <v>46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2"/>
    </row>
    <row r="301" spans="1:19" ht="20.100000000000001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2"/>
    </row>
    <row r="302" spans="1:19" ht="20.100000000000001" customHeight="1">
      <c r="A302" s="18" t="s">
        <v>89</v>
      </c>
      <c r="B302" s="18"/>
      <c r="C302" s="18"/>
      <c r="D302" s="18"/>
      <c r="E302" s="18"/>
      <c r="F302" s="18"/>
      <c r="G302" s="18"/>
      <c r="H302" s="18"/>
      <c r="I302" s="18" t="s">
        <v>77</v>
      </c>
      <c r="J302" s="18"/>
      <c r="K302" s="18"/>
      <c r="L302" s="19"/>
      <c r="M302" s="19"/>
      <c r="N302" s="19"/>
      <c r="O302" s="18"/>
      <c r="P302" s="18"/>
      <c r="Q302" s="18"/>
      <c r="R302" s="18"/>
      <c r="S302" s="2"/>
    </row>
    <row r="303" spans="1:19" ht="20.100000000000001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9"/>
      <c r="M303" s="19"/>
      <c r="N303" s="19"/>
      <c r="O303" s="18"/>
      <c r="P303" s="18"/>
      <c r="Q303" s="18"/>
      <c r="R303" s="18"/>
      <c r="S303" s="2"/>
    </row>
    <row r="304" spans="1:19" ht="39.950000000000003" customHeight="1">
      <c r="A304" s="20" t="s">
        <v>0</v>
      </c>
      <c r="B304" s="20" t="s">
        <v>1</v>
      </c>
      <c r="C304" s="20" t="s">
        <v>2</v>
      </c>
      <c r="D304" s="20" t="s">
        <v>3</v>
      </c>
      <c r="E304" s="20" t="s">
        <v>104</v>
      </c>
      <c r="F304" s="20" t="s">
        <v>44</v>
      </c>
      <c r="G304" s="20" t="s">
        <v>19</v>
      </c>
      <c r="H304" s="21" t="s">
        <v>120</v>
      </c>
      <c r="I304" s="20" t="s">
        <v>34</v>
      </c>
      <c r="J304" s="20" t="s">
        <v>13</v>
      </c>
      <c r="K304" s="20" t="s">
        <v>21</v>
      </c>
      <c r="L304" s="20" t="s">
        <v>132</v>
      </c>
      <c r="M304" s="20" t="s">
        <v>11</v>
      </c>
      <c r="N304" s="20" t="s">
        <v>6</v>
      </c>
      <c r="O304" s="20" t="s">
        <v>130</v>
      </c>
      <c r="P304" s="20" t="s">
        <v>121</v>
      </c>
      <c r="Q304" s="21" t="s">
        <v>122</v>
      </c>
      <c r="R304" s="21" t="s">
        <v>7</v>
      </c>
      <c r="S304" s="13"/>
    </row>
    <row r="305" spans="1:19" ht="20.100000000000001" customHeight="1">
      <c r="A305" s="22">
        <v>44256</v>
      </c>
      <c r="B305" s="34">
        <v>92500</v>
      </c>
      <c r="C305" s="23">
        <f t="shared" ref="C305:C311" si="108">ROUND((B305)*0.17,0)</f>
        <v>15725</v>
      </c>
      <c r="D305" s="23">
        <f t="shared" ref="D305:D311" si="109">ROUND((B305)*0.08,0)</f>
        <v>7400</v>
      </c>
      <c r="E305" s="23">
        <v>1200</v>
      </c>
      <c r="F305" s="23"/>
      <c r="G305" s="23"/>
      <c r="H305" s="24">
        <f t="shared" ref="H305:H316" si="110">SUM(B305:G305)</f>
        <v>116825</v>
      </c>
      <c r="I305" s="25">
        <v>10000</v>
      </c>
      <c r="J305" s="25"/>
      <c r="K305" s="25"/>
      <c r="L305" s="25"/>
      <c r="M305" s="23">
        <v>0</v>
      </c>
      <c r="N305" s="23">
        <v>960</v>
      </c>
      <c r="O305" s="25">
        <v>200</v>
      </c>
      <c r="P305" s="25">
        <v>1</v>
      </c>
      <c r="Q305" s="23">
        <f t="shared" ref="Q305:Q316" si="111">P305+O305+N305+M305+I305</f>
        <v>11161</v>
      </c>
      <c r="R305" s="24">
        <f t="shared" ref="R305:R316" si="112">H305-Q305</f>
        <v>105664</v>
      </c>
      <c r="S305" s="4"/>
    </row>
    <row r="306" spans="1:19" ht="20.100000000000001" customHeight="1">
      <c r="A306" s="22">
        <v>44287</v>
      </c>
      <c r="B306" s="34">
        <v>92500</v>
      </c>
      <c r="C306" s="23">
        <f t="shared" si="108"/>
        <v>15725</v>
      </c>
      <c r="D306" s="23">
        <f t="shared" si="109"/>
        <v>7400</v>
      </c>
      <c r="E306" s="23">
        <v>1200</v>
      </c>
      <c r="F306" s="23"/>
      <c r="G306" s="23"/>
      <c r="H306" s="24">
        <f t="shared" si="110"/>
        <v>116825</v>
      </c>
      <c r="I306" s="25">
        <v>10000</v>
      </c>
      <c r="J306" s="25"/>
      <c r="K306" s="25"/>
      <c r="L306" s="25"/>
      <c r="M306" s="23">
        <v>10000</v>
      </c>
      <c r="N306" s="23">
        <v>960</v>
      </c>
      <c r="O306" s="25">
        <v>200</v>
      </c>
      <c r="P306" s="25">
        <v>1</v>
      </c>
      <c r="Q306" s="23">
        <f t="shared" si="111"/>
        <v>21161</v>
      </c>
      <c r="R306" s="24">
        <f t="shared" si="112"/>
        <v>95664</v>
      </c>
      <c r="S306" s="4"/>
    </row>
    <row r="307" spans="1:19" ht="20.100000000000001" customHeight="1">
      <c r="A307" s="22">
        <v>44317</v>
      </c>
      <c r="B307" s="34">
        <v>92500</v>
      </c>
      <c r="C307" s="23">
        <f t="shared" si="108"/>
        <v>15725</v>
      </c>
      <c r="D307" s="23">
        <f t="shared" si="109"/>
        <v>7400</v>
      </c>
      <c r="E307" s="23">
        <v>1200</v>
      </c>
      <c r="F307" s="23"/>
      <c r="G307" s="23"/>
      <c r="H307" s="24">
        <f t="shared" si="110"/>
        <v>116825</v>
      </c>
      <c r="I307" s="25">
        <v>10000</v>
      </c>
      <c r="J307" s="25"/>
      <c r="K307" s="25"/>
      <c r="L307" s="25"/>
      <c r="M307" s="23">
        <v>10000</v>
      </c>
      <c r="N307" s="23">
        <v>960</v>
      </c>
      <c r="O307" s="25">
        <v>200</v>
      </c>
      <c r="P307" s="25">
        <v>1</v>
      </c>
      <c r="Q307" s="23">
        <f t="shared" si="111"/>
        <v>21161</v>
      </c>
      <c r="R307" s="24">
        <f t="shared" si="112"/>
        <v>95664</v>
      </c>
      <c r="S307" s="4"/>
    </row>
    <row r="308" spans="1:19" ht="20.100000000000001" customHeight="1">
      <c r="A308" s="22">
        <v>44348</v>
      </c>
      <c r="B308" s="34">
        <v>92500</v>
      </c>
      <c r="C308" s="23">
        <f t="shared" si="108"/>
        <v>15725</v>
      </c>
      <c r="D308" s="23">
        <f t="shared" si="109"/>
        <v>7400</v>
      </c>
      <c r="E308" s="23">
        <v>1200</v>
      </c>
      <c r="F308" s="23"/>
      <c r="G308" s="23"/>
      <c r="H308" s="24">
        <f t="shared" si="110"/>
        <v>116825</v>
      </c>
      <c r="I308" s="25">
        <v>10000</v>
      </c>
      <c r="J308" s="25"/>
      <c r="K308" s="25"/>
      <c r="L308" s="25"/>
      <c r="M308" s="23">
        <v>10000</v>
      </c>
      <c r="N308" s="23">
        <v>960</v>
      </c>
      <c r="O308" s="25">
        <v>200</v>
      </c>
      <c r="P308" s="25">
        <v>1</v>
      </c>
      <c r="Q308" s="23">
        <f t="shared" si="111"/>
        <v>21161</v>
      </c>
      <c r="R308" s="24">
        <f t="shared" si="112"/>
        <v>95664</v>
      </c>
      <c r="S308" s="4"/>
    </row>
    <row r="309" spans="1:19" ht="20.100000000000001" customHeight="1">
      <c r="A309" s="22">
        <v>44378</v>
      </c>
      <c r="B309" s="34">
        <v>95300</v>
      </c>
      <c r="C309" s="23">
        <f t="shared" si="108"/>
        <v>16201</v>
      </c>
      <c r="D309" s="23">
        <f t="shared" si="109"/>
        <v>7624</v>
      </c>
      <c r="E309" s="23">
        <v>1200</v>
      </c>
      <c r="F309" s="23"/>
      <c r="G309" s="23"/>
      <c r="H309" s="24">
        <f t="shared" si="110"/>
        <v>120325</v>
      </c>
      <c r="I309" s="25">
        <v>10000</v>
      </c>
      <c r="J309" s="25"/>
      <c r="K309" s="25"/>
      <c r="L309" s="25"/>
      <c r="M309" s="23">
        <v>10000</v>
      </c>
      <c r="N309" s="23">
        <v>960</v>
      </c>
      <c r="O309" s="25">
        <v>200</v>
      </c>
      <c r="P309" s="25">
        <v>1</v>
      </c>
      <c r="Q309" s="23">
        <f t="shared" si="111"/>
        <v>21161</v>
      </c>
      <c r="R309" s="24">
        <f t="shared" si="112"/>
        <v>99164</v>
      </c>
      <c r="S309" s="4"/>
    </row>
    <row r="310" spans="1:19" ht="20.100000000000001" customHeight="1">
      <c r="A310" s="22">
        <v>44409</v>
      </c>
      <c r="B310" s="34">
        <v>95300</v>
      </c>
      <c r="C310" s="23">
        <f t="shared" si="108"/>
        <v>16201</v>
      </c>
      <c r="D310" s="23">
        <f t="shared" si="109"/>
        <v>7624</v>
      </c>
      <c r="E310" s="23">
        <v>1200</v>
      </c>
      <c r="F310" s="23"/>
      <c r="G310" s="23">
        <v>120695</v>
      </c>
      <c r="H310" s="24">
        <f t="shared" si="110"/>
        <v>241020</v>
      </c>
      <c r="I310" s="25">
        <v>10000</v>
      </c>
      <c r="J310" s="25"/>
      <c r="K310" s="25"/>
      <c r="L310" s="25"/>
      <c r="M310" s="23">
        <v>46000</v>
      </c>
      <c r="N310" s="23">
        <v>960</v>
      </c>
      <c r="O310" s="25">
        <v>200</v>
      </c>
      <c r="P310" s="25">
        <v>1</v>
      </c>
      <c r="Q310" s="23">
        <f t="shared" si="111"/>
        <v>57161</v>
      </c>
      <c r="R310" s="24">
        <f t="shared" si="112"/>
        <v>183859</v>
      </c>
      <c r="S310" s="4"/>
    </row>
    <row r="311" spans="1:19" ht="20.100000000000001" customHeight="1">
      <c r="A311" s="22">
        <v>44440</v>
      </c>
      <c r="B311" s="34">
        <v>95300</v>
      </c>
      <c r="C311" s="23">
        <f t="shared" si="108"/>
        <v>16201</v>
      </c>
      <c r="D311" s="23">
        <f t="shared" si="109"/>
        <v>7624</v>
      </c>
      <c r="E311" s="23">
        <v>1200</v>
      </c>
      <c r="F311" s="23"/>
      <c r="G311" s="23"/>
      <c r="H311" s="24">
        <f t="shared" si="110"/>
        <v>120325</v>
      </c>
      <c r="I311" s="25">
        <v>10000</v>
      </c>
      <c r="J311" s="25"/>
      <c r="K311" s="25"/>
      <c r="L311" s="25"/>
      <c r="M311" s="23">
        <v>10000</v>
      </c>
      <c r="N311" s="23">
        <v>960</v>
      </c>
      <c r="O311" s="25">
        <v>200</v>
      </c>
      <c r="P311" s="25">
        <v>1</v>
      </c>
      <c r="Q311" s="23">
        <f t="shared" si="111"/>
        <v>21161</v>
      </c>
      <c r="R311" s="24">
        <f t="shared" si="112"/>
        <v>99164</v>
      </c>
      <c r="S311" s="4"/>
    </row>
    <row r="312" spans="1:19" ht="20.100000000000001" customHeight="1">
      <c r="A312" s="22">
        <v>44470</v>
      </c>
      <c r="B312" s="34">
        <v>95300</v>
      </c>
      <c r="C312" s="23">
        <f>ROUND((B312)*0.28,0)</f>
        <v>26684</v>
      </c>
      <c r="D312" s="23">
        <f>ROUND((B312)*0.09,0)</f>
        <v>8577</v>
      </c>
      <c r="E312" s="23">
        <v>1200</v>
      </c>
      <c r="F312" s="23"/>
      <c r="G312" s="23">
        <v>22450</v>
      </c>
      <c r="H312" s="24">
        <f t="shared" si="110"/>
        <v>154211</v>
      </c>
      <c r="I312" s="25">
        <v>10000</v>
      </c>
      <c r="J312" s="25"/>
      <c r="K312" s="25"/>
      <c r="L312" s="25"/>
      <c r="M312" s="23">
        <v>10000</v>
      </c>
      <c r="N312" s="23">
        <v>960</v>
      </c>
      <c r="O312" s="25">
        <v>200</v>
      </c>
      <c r="P312" s="25">
        <v>1</v>
      </c>
      <c r="Q312" s="23">
        <f t="shared" si="111"/>
        <v>21161</v>
      </c>
      <c r="R312" s="24">
        <f t="shared" si="112"/>
        <v>133050</v>
      </c>
      <c r="S312" s="4"/>
    </row>
    <row r="313" spans="1:19" ht="20.100000000000001" customHeight="1">
      <c r="A313" s="22">
        <v>44501</v>
      </c>
      <c r="B313" s="34">
        <v>95300</v>
      </c>
      <c r="C313" s="23">
        <f t="shared" ref="C313:C316" si="113">ROUND((B313)*0.28,0)</f>
        <v>26684</v>
      </c>
      <c r="D313" s="23">
        <f t="shared" ref="D313:D316" si="114">ROUND((B313)*0.09,0)</f>
        <v>8577</v>
      </c>
      <c r="E313" s="23">
        <v>1200</v>
      </c>
      <c r="F313" s="23"/>
      <c r="G313" s="23"/>
      <c r="H313" s="24">
        <f t="shared" si="110"/>
        <v>131761</v>
      </c>
      <c r="I313" s="25">
        <v>10000</v>
      </c>
      <c r="J313" s="25"/>
      <c r="K313" s="25"/>
      <c r="L313" s="25"/>
      <c r="M313" s="23">
        <v>10000</v>
      </c>
      <c r="N313" s="23">
        <v>960</v>
      </c>
      <c r="O313" s="25">
        <v>200</v>
      </c>
      <c r="P313" s="25">
        <v>1</v>
      </c>
      <c r="Q313" s="23">
        <f t="shared" si="111"/>
        <v>21161</v>
      </c>
      <c r="R313" s="24">
        <f t="shared" si="112"/>
        <v>110600</v>
      </c>
      <c r="S313" s="4"/>
    </row>
    <row r="314" spans="1:19" ht="20.100000000000001" customHeight="1">
      <c r="A314" s="22">
        <v>44531</v>
      </c>
      <c r="B314" s="34">
        <v>95300</v>
      </c>
      <c r="C314" s="23">
        <f t="shared" si="113"/>
        <v>26684</v>
      </c>
      <c r="D314" s="23">
        <f t="shared" si="114"/>
        <v>8577</v>
      </c>
      <c r="E314" s="23">
        <v>1200</v>
      </c>
      <c r="F314" s="23"/>
      <c r="G314" s="23">
        <v>156769</v>
      </c>
      <c r="H314" s="24">
        <f t="shared" si="110"/>
        <v>288530</v>
      </c>
      <c r="I314" s="25">
        <f>10000+95300+61469</f>
        <v>166769</v>
      </c>
      <c r="J314" s="25"/>
      <c r="K314" s="25"/>
      <c r="L314" s="25"/>
      <c r="M314" s="23">
        <v>83147</v>
      </c>
      <c r="N314" s="23">
        <v>960</v>
      </c>
      <c r="O314" s="25">
        <v>200</v>
      </c>
      <c r="P314" s="25">
        <v>1</v>
      </c>
      <c r="Q314" s="23">
        <f t="shared" si="111"/>
        <v>251077</v>
      </c>
      <c r="R314" s="24">
        <f t="shared" si="112"/>
        <v>37453</v>
      </c>
      <c r="S314" s="4"/>
    </row>
    <row r="315" spans="1:19" ht="20.100000000000001" customHeight="1">
      <c r="A315" s="22">
        <v>44562</v>
      </c>
      <c r="B315" s="34">
        <v>95300</v>
      </c>
      <c r="C315" s="23">
        <f t="shared" si="113"/>
        <v>26684</v>
      </c>
      <c r="D315" s="23">
        <f t="shared" si="114"/>
        <v>8577</v>
      </c>
      <c r="E315" s="23">
        <v>1200</v>
      </c>
      <c r="F315" s="23"/>
      <c r="G315" s="23">
        <v>35682</v>
      </c>
      <c r="H315" s="24">
        <f t="shared" si="110"/>
        <v>167443</v>
      </c>
      <c r="I315" s="25">
        <f>10000+9690</f>
        <v>19690</v>
      </c>
      <c r="J315" s="25"/>
      <c r="K315" s="25"/>
      <c r="L315" s="25"/>
      <c r="M315" s="23">
        <v>30000</v>
      </c>
      <c r="N315" s="23">
        <v>960</v>
      </c>
      <c r="O315" s="25">
        <v>200</v>
      </c>
      <c r="P315" s="25">
        <v>1</v>
      </c>
      <c r="Q315" s="23">
        <f t="shared" si="111"/>
        <v>50851</v>
      </c>
      <c r="R315" s="24">
        <f t="shared" si="112"/>
        <v>116592</v>
      </c>
      <c r="S315" s="4"/>
    </row>
    <row r="316" spans="1:19" ht="20.100000000000001" customHeight="1">
      <c r="A316" s="22">
        <v>44593</v>
      </c>
      <c r="B316" s="34">
        <v>95300</v>
      </c>
      <c r="C316" s="23">
        <f t="shared" si="113"/>
        <v>26684</v>
      </c>
      <c r="D316" s="23">
        <f t="shared" si="114"/>
        <v>8577</v>
      </c>
      <c r="E316" s="23">
        <v>1200</v>
      </c>
      <c r="F316" s="23"/>
      <c r="G316" s="23"/>
      <c r="H316" s="24">
        <f t="shared" si="110"/>
        <v>131761</v>
      </c>
      <c r="I316" s="25">
        <v>10000</v>
      </c>
      <c r="J316" s="25"/>
      <c r="K316" s="25"/>
      <c r="L316" s="25"/>
      <c r="M316" s="23"/>
      <c r="N316" s="23">
        <v>960</v>
      </c>
      <c r="O316" s="25">
        <v>300</v>
      </c>
      <c r="P316" s="25">
        <v>1</v>
      </c>
      <c r="Q316" s="23">
        <f t="shared" si="111"/>
        <v>11261</v>
      </c>
      <c r="R316" s="24">
        <f t="shared" si="112"/>
        <v>120500</v>
      </c>
      <c r="S316" s="4"/>
    </row>
    <row r="317" spans="1:19" ht="20.100000000000001" customHeight="1">
      <c r="A317" s="26" t="s">
        <v>4</v>
      </c>
      <c r="B317" s="24">
        <f>SUM(B305:B316)</f>
        <v>1132400</v>
      </c>
      <c r="C317" s="24">
        <f t="shared" ref="C317:R317" si="115">SUM(C305:C316)</f>
        <v>244923</v>
      </c>
      <c r="D317" s="24">
        <f t="shared" si="115"/>
        <v>95357</v>
      </c>
      <c r="E317" s="24">
        <f t="shared" si="115"/>
        <v>14400</v>
      </c>
      <c r="F317" s="24">
        <f t="shared" si="115"/>
        <v>0</v>
      </c>
      <c r="G317" s="24">
        <f t="shared" si="115"/>
        <v>335596</v>
      </c>
      <c r="H317" s="24">
        <f t="shared" si="115"/>
        <v>1822676</v>
      </c>
      <c r="I317" s="24">
        <f t="shared" si="115"/>
        <v>286459</v>
      </c>
      <c r="J317" s="24">
        <f t="shared" si="115"/>
        <v>0</v>
      </c>
      <c r="K317" s="24">
        <f t="shared" si="115"/>
        <v>0</v>
      </c>
      <c r="L317" s="24">
        <f t="shared" si="115"/>
        <v>0</v>
      </c>
      <c r="M317" s="24">
        <f t="shared" si="115"/>
        <v>229147</v>
      </c>
      <c r="N317" s="24">
        <f t="shared" si="115"/>
        <v>11520</v>
      </c>
      <c r="O317" s="24">
        <f t="shared" si="115"/>
        <v>2500</v>
      </c>
      <c r="P317" s="24">
        <f t="shared" si="115"/>
        <v>12</v>
      </c>
      <c r="Q317" s="24">
        <f t="shared" si="115"/>
        <v>529638</v>
      </c>
      <c r="R317" s="24">
        <f t="shared" si="115"/>
        <v>1293038</v>
      </c>
      <c r="S317" s="6"/>
    </row>
    <row r="318" spans="1:19" ht="20.100000000000001" customHeight="1">
      <c r="A318" s="29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6"/>
    </row>
    <row r="319" spans="1:19" ht="20.100000000000001" customHeight="1">
      <c r="A319" s="29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6"/>
    </row>
    <row r="320" spans="1:19" ht="20.100000000000001" customHeight="1">
      <c r="A320" s="29"/>
      <c r="B320" s="27"/>
      <c r="C320" s="27"/>
      <c r="D320" s="27"/>
      <c r="E320" s="27"/>
      <c r="F320" s="27"/>
      <c r="G320" s="18"/>
      <c r="H320" s="18"/>
      <c r="I320" s="18"/>
      <c r="J320" s="31"/>
      <c r="K320" s="31"/>
      <c r="L320" s="18"/>
      <c r="M320" s="18"/>
      <c r="N320" s="18"/>
      <c r="O320" s="70"/>
      <c r="P320" s="70"/>
      <c r="Q320" s="18"/>
      <c r="R320" s="27"/>
      <c r="S320" s="6"/>
    </row>
    <row r="321" spans="1:19" ht="20.100000000000001" customHeight="1">
      <c r="A321" s="29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6"/>
    </row>
    <row r="322" spans="1:19" ht="20.100000000000001" customHeight="1">
      <c r="A322" s="69" t="s">
        <v>30</v>
      </c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2"/>
    </row>
    <row r="323" spans="1:19" ht="20.100000000000001" customHeight="1">
      <c r="A323" s="69" t="s">
        <v>46</v>
      </c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2"/>
    </row>
    <row r="324" spans="1:19" ht="20.100000000000001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2"/>
    </row>
    <row r="325" spans="1:19" ht="20.100000000000001" customHeight="1">
      <c r="A325" s="18" t="s">
        <v>58</v>
      </c>
      <c r="B325" s="18"/>
      <c r="C325" s="18"/>
      <c r="D325" s="18"/>
      <c r="E325" s="18"/>
      <c r="F325" s="18"/>
      <c r="G325" s="18"/>
      <c r="H325" s="18"/>
      <c r="I325" s="18" t="s">
        <v>81</v>
      </c>
      <c r="J325" s="18"/>
      <c r="K325" s="18"/>
      <c r="L325" s="19"/>
      <c r="M325" s="19"/>
      <c r="N325" s="19"/>
      <c r="O325" s="18"/>
      <c r="P325" s="18"/>
      <c r="Q325" s="18"/>
      <c r="R325" s="18"/>
      <c r="S325" s="2"/>
    </row>
    <row r="326" spans="1:19" ht="20.100000000000001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9"/>
      <c r="M326" s="19"/>
      <c r="N326" s="19"/>
      <c r="O326" s="18"/>
      <c r="P326" s="18"/>
      <c r="Q326" s="18"/>
      <c r="R326" s="18"/>
      <c r="S326" s="2"/>
    </row>
    <row r="327" spans="1:19" ht="39.950000000000003" customHeight="1">
      <c r="A327" s="20" t="s">
        <v>0</v>
      </c>
      <c r="B327" s="20" t="s">
        <v>1</v>
      </c>
      <c r="C327" s="20" t="s">
        <v>2</v>
      </c>
      <c r="D327" s="20" t="s">
        <v>3</v>
      </c>
      <c r="E327" s="20" t="s">
        <v>104</v>
      </c>
      <c r="F327" s="20" t="s">
        <v>44</v>
      </c>
      <c r="G327" s="20" t="s">
        <v>19</v>
      </c>
      <c r="H327" s="21" t="s">
        <v>120</v>
      </c>
      <c r="I327" s="20" t="s">
        <v>34</v>
      </c>
      <c r="J327" s="20" t="s">
        <v>13</v>
      </c>
      <c r="K327" s="20" t="s">
        <v>21</v>
      </c>
      <c r="L327" s="56" t="s">
        <v>14</v>
      </c>
      <c r="M327" s="20" t="s">
        <v>11</v>
      </c>
      <c r="N327" s="20" t="s">
        <v>6</v>
      </c>
      <c r="O327" s="20" t="s">
        <v>130</v>
      </c>
      <c r="P327" s="20" t="s">
        <v>121</v>
      </c>
      <c r="Q327" s="21" t="s">
        <v>122</v>
      </c>
      <c r="R327" s="21" t="s">
        <v>7</v>
      </c>
      <c r="S327" s="2"/>
    </row>
    <row r="328" spans="1:19" ht="20.100000000000001" customHeight="1">
      <c r="A328" s="22">
        <v>44256</v>
      </c>
      <c r="B328" s="34"/>
      <c r="C328" s="23">
        <f t="shared" ref="C328:C334" si="116">ROUND((B328)*0.17,0)</f>
        <v>0</v>
      </c>
      <c r="D328" s="23">
        <f>ROUND((B328)*0.16,0)</f>
        <v>0</v>
      </c>
      <c r="E328" s="23"/>
      <c r="F328" s="23"/>
      <c r="G328" s="23"/>
      <c r="H328" s="24">
        <f>SUM(B328:G328)</f>
        <v>0</v>
      </c>
      <c r="I328" s="25"/>
      <c r="J328" s="25"/>
      <c r="K328" s="25"/>
      <c r="L328" s="25"/>
      <c r="M328" s="23"/>
      <c r="N328" s="23"/>
      <c r="O328" s="25"/>
      <c r="P328" s="25"/>
      <c r="Q328" s="23">
        <f>SUM(I328:P328)</f>
        <v>0</v>
      </c>
      <c r="R328" s="24">
        <f t="shared" ref="R328:R339" si="117">H328-Q328</f>
        <v>0</v>
      </c>
      <c r="S328" s="2"/>
    </row>
    <row r="329" spans="1:19" ht="20.100000000000001" customHeight="1">
      <c r="A329" s="22">
        <v>44287</v>
      </c>
      <c r="B329" s="34"/>
      <c r="C329" s="23">
        <f t="shared" si="116"/>
        <v>0</v>
      </c>
      <c r="D329" s="23">
        <f t="shared" ref="D329:D333" si="118">ROUND((B329)*0.16,0)</f>
        <v>0</v>
      </c>
      <c r="E329" s="23"/>
      <c r="F329" s="23"/>
      <c r="G329" s="23"/>
      <c r="H329" s="24">
        <f>SUM(B329:G329)</f>
        <v>0</v>
      </c>
      <c r="I329" s="25"/>
      <c r="J329" s="25"/>
      <c r="K329" s="25"/>
      <c r="L329" s="25"/>
      <c r="M329" s="23"/>
      <c r="N329" s="23"/>
      <c r="O329" s="25"/>
      <c r="P329" s="25"/>
      <c r="Q329" s="23">
        <f t="shared" ref="Q329:Q333" si="119">SUM(I329:P329)</f>
        <v>0</v>
      </c>
      <c r="R329" s="24">
        <f t="shared" si="117"/>
        <v>0</v>
      </c>
      <c r="S329" s="2"/>
    </row>
    <row r="330" spans="1:19" ht="20.100000000000001" customHeight="1">
      <c r="A330" s="22">
        <v>44317</v>
      </c>
      <c r="B330" s="34"/>
      <c r="C330" s="23">
        <f t="shared" si="116"/>
        <v>0</v>
      </c>
      <c r="D330" s="23">
        <f t="shared" si="118"/>
        <v>0</v>
      </c>
      <c r="E330" s="23"/>
      <c r="F330" s="23"/>
      <c r="G330" s="23"/>
      <c r="H330" s="24">
        <f>SUM(B330:G330)</f>
        <v>0</v>
      </c>
      <c r="I330" s="25"/>
      <c r="J330" s="25"/>
      <c r="K330" s="25"/>
      <c r="L330" s="25"/>
      <c r="M330" s="23"/>
      <c r="N330" s="23"/>
      <c r="O330" s="25"/>
      <c r="P330" s="25"/>
      <c r="Q330" s="23">
        <f t="shared" si="119"/>
        <v>0</v>
      </c>
      <c r="R330" s="24">
        <f t="shared" si="117"/>
        <v>0</v>
      </c>
      <c r="S330" s="2"/>
    </row>
    <row r="331" spans="1:19" ht="20.100000000000001" customHeight="1">
      <c r="A331" s="22">
        <v>44348</v>
      </c>
      <c r="B331" s="34"/>
      <c r="C331" s="23">
        <f t="shared" si="116"/>
        <v>0</v>
      </c>
      <c r="D331" s="23">
        <f t="shared" si="118"/>
        <v>0</v>
      </c>
      <c r="E331" s="23"/>
      <c r="F331" s="23"/>
      <c r="G331" s="23"/>
      <c r="H331" s="24">
        <f>SUM(B331:G331)</f>
        <v>0</v>
      </c>
      <c r="I331" s="25"/>
      <c r="J331" s="25"/>
      <c r="K331" s="25"/>
      <c r="L331" s="25"/>
      <c r="M331" s="23"/>
      <c r="N331" s="23"/>
      <c r="O331" s="25"/>
      <c r="P331" s="25"/>
      <c r="Q331" s="23">
        <f>SUM(I331:P331)</f>
        <v>0</v>
      </c>
      <c r="R331" s="24">
        <f t="shared" si="117"/>
        <v>0</v>
      </c>
      <c r="S331" s="2"/>
    </row>
    <row r="332" spans="1:19" ht="20.100000000000001" customHeight="1">
      <c r="A332" s="22">
        <v>44378</v>
      </c>
      <c r="B332" s="34"/>
      <c r="C332" s="23">
        <f t="shared" si="116"/>
        <v>0</v>
      </c>
      <c r="D332" s="23">
        <f t="shared" si="118"/>
        <v>0</v>
      </c>
      <c r="E332" s="23"/>
      <c r="F332" s="23"/>
      <c r="G332" s="23"/>
      <c r="H332" s="24">
        <f>SUM(B332:G332)</f>
        <v>0</v>
      </c>
      <c r="I332" s="25"/>
      <c r="J332" s="25"/>
      <c r="K332" s="25"/>
      <c r="L332" s="25"/>
      <c r="M332" s="23"/>
      <c r="N332" s="23"/>
      <c r="O332" s="25"/>
      <c r="P332" s="25"/>
      <c r="Q332" s="23">
        <f t="shared" si="119"/>
        <v>0</v>
      </c>
      <c r="R332" s="24">
        <f t="shared" si="117"/>
        <v>0</v>
      </c>
      <c r="S332" s="2"/>
    </row>
    <row r="333" spans="1:19" ht="20.100000000000001" customHeight="1">
      <c r="A333" s="22">
        <v>44409</v>
      </c>
      <c r="B333" s="34"/>
      <c r="C333" s="23">
        <f t="shared" si="116"/>
        <v>0</v>
      </c>
      <c r="D333" s="23">
        <f t="shared" si="118"/>
        <v>0</v>
      </c>
      <c r="E333" s="23"/>
      <c r="F333" s="23"/>
      <c r="G333" s="23"/>
      <c r="H333" s="24">
        <f t="shared" ref="H333:H339" si="120">SUM(B333:G333)</f>
        <v>0</v>
      </c>
      <c r="I333" s="25"/>
      <c r="J333" s="25"/>
      <c r="K333" s="25"/>
      <c r="L333" s="25"/>
      <c r="M333" s="23"/>
      <c r="N333" s="23"/>
      <c r="O333" s="25"/>
      <c r="P333" s="25"/>
      <c r="Q333" s="23">
        <f t="shared" si="119"/>
        <v>0</v>
      </c>
      <c r="R333" s="24">
        <f t="shared" si="117"/>
        <v>0</v>
      </c>
      <c r="S333" s="2"/>
    </row>
    <row r="334" spans="1:19" ht="20.100000000000001" customHeight="1">
      <c r="A334" s="22">
        <v>44440</v>
      </c>
      <c r="B334" s="34">
        <v>204700</v>
      </c>
      <c r="C334" s="23">
        <f t="shared" si="116"/>
        <v>34799</v>
      </c>
      <c r="D334" s="23">
        <f t="shared" ref="D334" si="121">ROUND((B334)*0.08,0)</f>
        <v>16376</v>
      </c>
      <c r="E334" s="23">
        <v>1200</v>
      </c>
      <c r="F334" s="23"/>
      <c r="G334" s="23"/>
      <c r="H334" s="24">
        <f t="shared" si="120"/>
        <v>257075</v>
      </c>
      <c r="I334" s="25">
        <v>0</v>
      </c>
      <c r="J334" s="25">
        <v>11600</v>
      </c>
      <c r="K334" s="25">
        <v>10000</v>
      </c>
      <c r="L334" s="25">
        <v>1800</v>
      </c>
      <c r="M334" s="23">
        <v>45000</v>
      </c>
      <c r="N334" s="23">
        <v>960</v>
      </c>
      <c r="O334" s="25">
        <v>200</v>
      </c>
      <c r="P334" s="25">
        <v>1</v>
      </c>
      <c r="Q334" s="23">
        <f>SUM(I334:P334)</f>
        <v>69561</v>
      </c>
      <c r="R334" s="24">
        <f t="shared" si="117"/>
        <v>187514</v>
      </c>
      <c r="S334" s="2"/>
    </row>
    <row r="335" spans="1:19" ht="20.100000000000001" customHeight="1">
      <c r="A335" s="22">
        <v>44470</v>
      </c>
      <c r="B335" s="34">
        <v>204700</v>
      </c>
      <c r="C335" s="23">
        <f>ROUND((B335)*0.28,0)</f>
        <v>57316</v>
      </c>
      <c r="D335" s="23">
        <f>ROUND((B335)*0.09,0)</f>
        <v>18423</v>
      </c>
      <c r="E335" s="23">
        <v>1200</v>
      </c>
      <c r="F335" s="23"/>
      <c r="G335" s="23">
        <v>44125</v>
      </c>
      <c r="H335" s="24">
        <f t="shared" si="120"/>
        <v>325764</v>
      </c>
      <c r="I335" s="25">
        <v>24000</v>
      </c>
      <c r="J335" s="25">
        <v>11600</v>
      </c>
      <c r="K335" s="25">
        <v>10000</v>
      </c>
      <c r="L335" s="25">
        <v>1800</v>
      </c>
      <c r="M335" s="23">
        <v>45000</v>
      </c>
      <c r="N335" s="23">
        <v>960</v>
      </c>
      <c r="O335" s="25">
        <v>200</v>
      </c>
      <c r="P335" s="25">
        <v>1</v>
      </c>
      <c r="Q335" s="23">
        <f t="shared" ref="Q335:Q339" si="122">SUM(I335:P335)</f>
        <v>93561</v>
      </c>
      <c r="R335" s="24">
        <f t="shared" si="117"/>
        <v>232203</v>
      </c>
      <c r="S335" s="2"/>
    </row>
    <row r="336" spans="1:19" ht="20.100000000000001" customHeight="1">
      <c r="A336" s="22"/>
      <c r="B336" s="34"/>
      <c r="C336" s="23"/>
      <c r="D336" s="23"/>
      <c r="E336" s="23"/>
      <c r="F336" s="23"/>
      <c r="G336" s="23">
        <v>399371</v>
      </c>
      <c r="H336" s="24">
        <f t="shared" si="120"/>
        <v>399371</v>
      </c>
      <c r="I336" s="25"/>
      <c r="J336" s="25"/>
      <c r="K336" s="25"/>
      <c r="L336" s="25"/>
      <c r="M336" s="23">
        <v>119811</v>
      </c>
      <c r="N336" s="23"/>
      <c r="O336" s="25">
        <v>200</v>
      </c>
      <c r="P336" s="25">
        <v>1</v>
      </c>
      <c r="Q336" s="23">
        <f t="shared" si="122"/>
        <v>120012</v>
      </c>
      <c r="R336" s="24">
        <f t="shared" si="117"/>
        <v>279359</v>
      </c>
      <c r="S336" s="2"/>
    </row>
    <row r="337" spans="1:19" ht="47.25" customHeight="1">
      <c r="A337" s="28" t="s">
        <v>268</v>
      </c>
      <c r="B337" s="34">
        <v>409400</v>
      </c>
      <c r="C337" s="23">
        <f t="shared" ref="C337:C339" si="123">ROUND((B337)*0.28,0)</f>
        <v>114632</v>
      </c>
      <c r="D337" s="23">
        <f t="shared" ref="D337:D339" si="124">ROUND((B337)*0.09,0)</f>
        <v>36846</v>
      </c>
      <c r="E337" s="23">
        <v>2400</v>
      </c>
      <c r="F337" s="23"/>
      <c r="G337" s="23">
        <v>169260</v>
      </c>
      <c r="H337" s="24">
        <f t="shared" si="120"/>
        <v>732538</v>
      </c>
      <c r="I337" s="25">
        <f>48000+169260</f>
        <v>217260</v>
      </c>
      <c r="J337" s="25"/>
      <c r="K337" s="25"/>
      <c r="L337" s="25"/>
      <c r="M337" s="23">
        <v>140778</v>
      </c>
      <c r="N337" s="23">
        <v>1920</v>
      </c>
      <c r="O337" s="25">
        <v>400</v>
      </c>
      <c r="P337" s="25">
        <v>2</v>
      </c>
      <c r="Q337" s="23">
        <f t="shared" si="122"/>
        <v>360360</v>
      </c>
      <c r="R337" s="24">
        <f t="shared" si="117"/>
        <v>372178</v>
      </c>
      <c r="S337" s="2"/>
    </row>
    <row r="338" spans="1:19" ht="20.100000000000001" customHeight="1">
      <c r="A338" s="22">
        <v>44562</v>
      </c>
      <c r="B338" s="34">
        <v>204700</v>
      </c>
      <c r="C338" s="23">
        <f t="shared" si="123"/>
        <v>57316</v>
      </c>
      <c r="D338" s="23">
        <f t="shared" si="124"/>
        <v>18423</v>
      </c>
      <c r="E338" s="23">
        <v>1200</v>
      </c>
      <c r="F338" s="23"/>
      <c r="G338" s="23"/>
      <c r="H338" s="24">
        <f t="shared" si="120"/>
        <v>281639</v>
      </c>
      <c r="I338" s="25">
        <v>24000</v>
      </c>
      <c r="J338" s="25"/>
      <c r="K338" s="25"/>
      <c r="L338" s="25"/>
      <c r="M338" s="23">
        <v>50000</v>
      </c>
      <c r="N338" s="23">
        <v>960</v>
      </c>
      <c r="O338" s="25">
        <v>200</v>
      </c>
      <c r="P338" s="25">
        <v>1</v>
      </c>
      <c r="Q338" s="23">
        <f t="shared" si="122"/>
        <v>75161</v>
      </c>
      <c r="R338" s="24">
        <f t="shared" si="117"/>
        <v>206478</v>
      </c>
      <c r="S338" s="2"/>
    </row>
    <row r="339" spans="1:19" ht="20.100000000000001" customHeight="1">
      <c r="A339" s="22">
        <v>44593</v>
      </c>
      <c r="B339" s="34"/>
      <c r="C339" s="23">
        <f t="shared" si="123"/>
        <v>0</v>
      </c>
      <c r="D339" s="23">
        <f t="shared" si="124"/>
        <v>0</v>
      </c>
      <c r="E339" s="23"/>
      <c r="F339" s="23"/>
      <c r="G339" s="23"/>
      <c r="H339" s="24">
        <f t="shared" si="120"/>
        <v>0</v>
      </c>
      <c r="I339" s="25"/>
      <c r="J339" s="25"/>
      <c r="K339" s="25"/>
      <c r="L339" s="25"/>
      <c r="M339" s="23"/>
      <c r="N339" s="23"/>
      <c r="O339" s="25"/>
      <c r="P339" s="25"/>
      <c r="Q339" s="23">
        <f t="shared" si="122"/>
        <v>0</v>
      </c>
      <c r="R339" s="24">
        <f t="shared" si="117"/>
        <v>0</v>
      </c>
      <c r="S339" s="2"/>
    </row>
    <row r="340" spans="1:19" ht="20.100000000000001" customHeight="1">
      <c r="A340" s="26" t="s">
        <v>4</v>
      </c>
      <c r="B340" s="24">
        <f>SUM(B328:B339)</f>
        <v>1023500</v>
      </c>
      <c r="C340" s="24">
        <f t="shared" ref="C340:R340" si="125">SUM(C328:C339)</f>
        <v>264063</v>
      </c>
      <c r="D340" s="24">
        <f t="shared" si="125"/>
        <v>90068</v>
      </c>
      <c r="E340" s="24">
        <f t="shared" si="125"/>
        <v>6000</v>
      </c>
      <c r="F340" s="24">
        <f t="shared" si="125"/>
        <v>0</v>
      </c>
      <c r="G340" s="24">
        <f t="shared" si="125"/>
        <v>612756</v>
      </c>
      <c r="H340" s="24">
        <f t="shared" si="125"/>
        <v>1996387</v>
      </c>
      <c r="I340" s="24">
        <f t="shared" si="125"/>
        <v>265260</v>
      </c>
      <c r="J340" s="24">
        <f t="shared" si="125"/>
        <v>23200</v>
      </c>
      <c r="K340" s="24">
        <f t="shared" si="125"/>
        <v>20000</v>
      </c>
      <c r="L340" s="24">
        <f t="shared" si="125"/>
        <v>3600</v>
      </c>
      <c r="M340" s="24">
        <f t="shared" si="125"/>
        <v>400589</v>
      </c>
      <c r="N340" s="24">
        <f t="shared" si="125"/>
        <v>4800</v>
      </c>
      <c r="O340" s="24">
        <f t="shared" si="125"/>
        <v>1200</v>
      </c>
      <c r="P340" s="24">
        <f t="shared" si="125"/>
        <v>6</v>
      </c>
      <c r="Q340" s="24">
        <f t="shared" si="125"/>
        <v>718655</v>
      </c>
      <c r="R340" s="24">
        <f t="shared" si="125"/>
        <v>1277732</v>
      </c>
      <c r="S340" s="2"/>
    </row>
    <row r="341" spans="1:19" ht="20.100000000000001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2"/>
    </row>
    <row r="342" spans="1:19" ht="20.100000000000001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2"/>
    </row>
    <row r="343" spans="1:19" ht="20.100000000000001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31"/>
      <c r="K343" s="31"/>
      <c r="L343" s="18"/>
      <c r="M343" s="18"/>
      <c r="N343" s="18"/>
      <c r="O343" s="70"/>
      <c r="P343" s="70"/>
      <c r="Q343" s="18"/>
      <c r="R343" s="18"/>
      <c r="S343" s="2"/>
    </row>
    <row r="344" spans="1:19" ht="20.100000000000001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2"/>
    </row>
    <row r="345" spans="1:19" ht="20.100000000000001" customHeight="1">
      <c r="A345" s="69" t="s">
        <v>30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2"/>
    </row>
    <row r="346" spans="1:19" ht="20.100000000000001" customHeight="1">
      <c r="A346" s="69" t="s">
        <v>46</v>
      </c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2"/>
    </row>
    <row r="347" spans="1:19" ht="20.100000000000001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2"/>
    </row>
    <row r="348" spans="1:19" ht="20.100000000000001" customHeight="1">
      <c r="A348" s="18" t="s">
        <v>59</v>
      </c>
      <c r="B348" s="18"/>
      <c r="C348" s="18"/>
      <c r="D348" s="18"/>
      <c r="E348" s="18"/>
      <c r="F348" s="18"/>
      <c r="G348" s="18"/>
      <c r="H348" s="18"/>
      <c r="I348" s="18" t="s">
        <v>62</v>
      </c>
      <c r="J348" s="18"/>
      <c r="K348" s="18"/>
      <c r="L348" s="19"/>
      <c r="M348" s="19"/>
      <c r="N348" s="19"/>
      <c r="O348" s="18"/>
      <c r="P348" s="18"/>
      <c r="Q348" s="18"/>
      <c r="R348" s="18"/>
      <c r="S348" s="2"/>
    </row>
    <row r="349" spans="1:19" ht="20.100000000000001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9"/>
      <c r="M349" s="19"/>
      <c r="N349" s="19"/>
      <c r="O349" s="18"/>
      <c r="P349" s="18"/>
      <c r="Q349" s="18"/>
      <c r="R349" s="18"/>
      <c r="S349" s="2"/>
    </row>
    <row r="350" spans="1:19" ht="39.950000000000003" customHeight="1">
      <c r="A350" s="20" t="s">
        <v>0</v>
      </c>
      <c r="B350" s="20" t="s">
        <v>1</v>
      </c>
      <c r="C350" s="20" t="s">
        <v>2</v>
      </c>
      <c r="D350" s="20" t="s">
        <v>3</v>
      </c>
      <c r="E350" s="20" t="s">
        <v>104</v>
      </c>
      <c r="F350" s="20" t="s">
        <v>44</v>
      </c>
      <c r="G350" s="20" t="s">
        <v>19</v>
      </c>
      <c r="H350" s="21" t="s">
        <v>120</v>
      </c>
      <c r="I350" s="20" t="s">
        <v>34</v>
      </c>
      <c r="J350" s="20" t="s">
        <v>13</v>
      </c>
      <c r="K350" s="20" t="s">
        <v>21</v>
      </c>
      <c r="L350" s="20" t="s">
        <v>132</v>
      </c>
      <c r="M350" s="20" t="s">
        <v>11</v>
      </c>
      <c r="N350" s="20" t="s">
        <v>6</v>
      </c>
      <c r="O350" s="20" t="s">
        <v>130</v>
      </c>
      <c r="P350" s="20" t="s">
        <v>121</v>
      </c>
      <c r="Q350" s="21" t="s">
        <v>122</v>
      </c>
      <c r="R350" s="21" t="s">
        <v>7</v>
      </c>
      <c r="S350" s="2"/>
    </row>
    <row r="351" spans="1:19" ht="20.100000000000001" customHeight="1">
      <c r="A351" s="22">
        <v>44256</v>
      </c>
      <c r="B351" s="34">
        <v>101100</v>
      </c>
      <c r="C351" s="23">
        <f t="shared" ref="C351:C357" si="126">ROUND((B351)*0.17,0)</f>
        <v>17187</v>
      </c>
      <c r="D351" s="23">
        <f t="shared" ref="D351:D357" si="127">ROUND((B351)*0.08,0)</f>
        <v>8088</v>
      </c>
      <c r="E351" s="23">
        <v>1200</v>
      </c>
      <c r="F351" s="23"/>
      <c r="G351" s="23"/>
      <c r="H351" s="24">
        <f>SUM(B351:G351)</f>
        <v>127575</v>
      </c>
      <c r="I351" s="25">
        <v>10000</v>
      </c>
      <c r="J351" s="25"/>
      <c r="K351" s="25"/>
      <c r="L351" s="25"/>
      <c r="M351" s="23">
        <v>15500</v>
      </c>
      <c r="N351" s="23">
        <v>960</v>
      </c>
      <c r="O351" s="25">
        <v>200</v>
      </c>
      <c r="P351" s="25">
        <v>1</v>
      </c>
      <c r="Q351" s="23">
        <f t="shared" ref="Q351:Q362" si="128">P351+O351+N351+M351+I351</f>
        <v>26661</v>
      </c>
      <c r="R351" s="24">
        <f t="shared" ref="R351:R362" si="129">H351-Q351</f>
        <v>100914</v>
      </c>
      <c r="S351" s="2"/>
    </row>
    <row r="352" spans="1:19" ht="20.100000000000001" customHeight="1">
      <c r="A352" s="22">
        <v>44287</v>
      </c>
      <c r="B352" s="34">
        <v>101100</v>
      </c>
      <c r="C352" s="23">
        <f t="shared" si="126"/>
        <v>17187</v>
      </c>
      <c r="D352" s="23">
        <f t="shared" si="127"/>
        <v>8088</v>
      </c>
      <c r="E352" s="23">
        <v>1200</v>
      </c>
      <c r="F352" s="23"/>
      <c r="G352" s="23"/>
      <c r="H352" s="24">
        <f t="shared" ref="H352:H362" si="130">SUM(B352:G352)</f>
        <v>127575</v>
      </c>
      <c r="I352" s="25">
        <v>10000</v>
      </c>
      <c r="J352" s="25"/>
      <c r="K352" s="25"/>
      <c r="L352" s="25"/>
      <c r="M352" s="23">
        <v>15500</v>
      </c>
      <c r="N352" s="23">
        <v>960</v>
      </c>
      <c r="O352" s="25">
        <v>200</v>
      </c>
      <c r="P352" s="25">
        <v>1</v>
      </c>
      <c r="Q352" s="23">
        <f t="shared" si="128"/>
        <v>26661</v>
      </c>
      <c r="R352" s="24">
        <f t="shared" si="129"/>
        <v>100914</v>
      </c>
      <c r="S352" s="2"/>
    </row>
    <row r="353" spans="1:19" ht="20.100000000000001" customHeight="1">
      <c r="A353" s="22">
        <v>44317</v>
      </c>
      <c r="B353" s="34">
        <v>101100</v>
      </c>
      <c r="C353" s="23">
        <f t="shared" si="126"/>
        <v>17187</v>
      </c>
      <c r="D353" s="23">
        <f t="shared" si="127"/>
        <v>8088</v>
      </c>
      <c r="E353" s="23">
        <v>1200</v>
      </c>
      <c r="F353" s="23"/>
      <c r="G353" s="23"/>
      <c r="H353" s="24">
        <f t="shared" si="130"/>
        <v>127575</v>
      </c>
      <c r="I353" s="25">
        <v>10000</v>
      </c>
      <c r="J353" s="25"/>
      <c r="K353" s="25"/>
      <c r="L353" s="25"/>
      <c r="M353" s="23">
        <v>15500</v>
      </c>
      <c r="N353" s="23">
        <v>960</v>
      </c>
      <c r="O353" s="25">
        <v>200</v>
      </c>
      <c r="P353" s="25">
        <v>1</v>
      </c>
      <c r="Q353" s="23">
        <f t="shared" si="128"/>
        <v>26661</v>
      </c>
      <c r="R353" s="24">
        <f t="shared" si="129"/>
        <v>100914</v>
      </c>
      <c r="S353" s="2"/>
    </row>
    <row r="354" spans="1:19" ht="20.100000000000001" customHeight="1">
      <c r="A354" s="22">
        <v>44348</v>
      </c>
      <c r="B354" s="34">
        <v>101100</v>
      </c>
      <c r="C354" s="23">
        <f t="shared" si="126"/>
        <v>17187</v>
      </c>
      <c r="D354" s="23">
        <f t="shared" si="127"/>
        <v>8088</v>
      </c>
      <c r="E354" s="23">
        <v>1200</v>
      </c>
      <c r="F354" s="23"/>
      <c r="G354" s="23"/>
      <c r="H354" s="24">
        <f t="shared" si="130"/>
        <v>127575</v>
      </c>
      <c r="I354" s="25">
        <v>10000</v>
      </c>
      <c r="J354" s="25"/>
      <c r="K354" s="25"/>
      <c r="L354" s="25"/>
      <c r="M354" s="23">
        <v>15500</v>
      </c>
      <c r="N354" s="23">
        <v>960</v>
      </c>
      <c r="O354" s="25">
        <v>200</v>
      </c>
      <c r="P354" s="25">
        <v>1</v>
      </c>
      <c r="Q354" s="23">
        <f t="shared" si="128"/>
        <v>26661</v>
      </c>
      <c r="R354" s="24">
        <f t="shared" si="129"/>
        <v>100914</v>
      </c>
      <c r="S354" s="2"/>
    </row>
    <row r="355" spans="1:19" ht="20.100000000000001" customHeight="1">
      <c r="A355" s="22">
        <v>44378</v>
      </c>
      <c r="B355" s="34">
        <v>104100</v>
      </c>
      <c r="C355" s="23">
        <f t="shared" si="126"/>
        <v>17697</v>
      </c>
      <c r="D355" s="23">
        <f t="shared" si="127"/>
        <v>8328</v>
      </c>
      <c r="E355" s="23">
        <v>1200</v>
      </c>
      <c r="F355" s="23"/>
      <c r="G355" s="23"/>
      <c r="H355" s="24">
        <f t="shared" si="130"/>
        <v>131325</v>
      </c>
      <c r="I355" s="25">
        <v>10000</v>
      </c>
      <c r="J355" s="25"/>
      <c r="K355" s="25"/>
      <c r="L355" s="25"/>
      <c r="M355" s="23">
        <v>15500</v>
      </c>
      <c r="N355" s="23">
        <v>960</v>
      </c>
      <c r="O355" s="25">
        <v>200</v>
      </c>
      <c r="P355" s="25">
        <v>1</v>
      </c>
      <c r="Q355" s="23">
        <f t="shared" si="128"/>
        <v>26661</v>
      </c>
      <c r="R355" s="24">
        <f t="shared" si="129"/>
        <v>104664</v>
      </c>
      <c r="S355" s="2"/>
    </row>
    <row r="356" spans="1:19" ht="20.100000000000001" customHeight="1">
      <c r="A356" s="22">
        <v>44409</v>
      </c>
      <c r="B356" s="34">
        <v>104100</v>
      </c>
      <c r="C356" s="23">
        <f t="shared" si="126"/>
        <v>17697</v>
      </c>
      <c r="D356" s="23">
        <f t="shared" si="127"/>
        <v>8328</v>
      </c>
      <c r="E356" s="23">
        <v>1200</v>
      </c>
      <c r="F356" s="23"/>
      <c r="G356" s="23"/>
      <c r="H356" s="24">
        <f t="shared" si="130"/>
        <v>131325</v>
      </c>
      <c r="I356" s="25">
        <v>10000</v>
      </c>
      <c r="J356" s="25"/>
      <c r="K356" s="25"/>
      <c r="L356" s="25"/>
      <c r="M356" s="23">
        <v>15500</v>
      </c>
      <c r="N356" s="23">
        <v>960</v>
      </c>
      <c r="O356" s="25">
        <v>200</v>
      </c>
      <c r="P356" s="25">
        <v>1</v>
      </c>
      <c r="Q356" s="23">
        <f t="shared" si="128"/>
        <v>26661</v>
      </c>
      <c r="R356" s="24">
        <f t="shared" si="129"/>
        <v>104664</v>
      </c>
      <c r="S356" s="2"/>
    </row>
    <row r="357" spans="1:19" ht="20.100000000000001" customHeight="1">
      <c r="A357" s="22">
        <v>44440</v>
      </c>
      <c r="B357" s="34">
        <v>104100</v>
      </c>
      <c r="C357" s="23">
        <f t="shared" si="126"/>
        <v>17697</v>
      </c>
      <c r="D357" s="23">
        <f t="shared" si="127"/>
        <v>8328</v>
      </c>
      <c r="E357" s="23">
        <v>1200</v>
      </c>
      <c r="F357" s="23"/>
      <c r="G357" s="23"/>
      <c r="H357" s="24">
        <f t="shared" si="130"/>
        <v>131325</v>
      </c>
      <c r="I357" s="25">
        <v>10000</v>
      </c>
      <c r="J357" s="25"/>
      <c r="K357" s="25"/>
      <c r="L357" s="25"/>
      <c r="M357" s="23">
        <v>15500</v>
      </c>
      <c r="N357" s="23">
        <v>960</v>
      </c>
      <c r="O357" s="25">
        <v>200</v>
      </c>
      <c r="P357" s="25">
        <v>1</v>
      </c>
      <c r="Q357" s="23">
        <f t="shared" si="128"/>
        <v>26661</v>
      </c>
      <c r="R357" s="24">
        <f t="shared" si="129"/>
        <v>104664</v>
      </c>
      <c r="S357" s="2"/>
    </row>
    <row r="358" spans="1:19" ht="20.100000000000001" customHeight="1">
      <c r="A358" s="22">
        <v>44470</v>
      </c>
      <c r="B358" s="34">
        <v>104100</v>
      </c>
      <c r="C358" s="23">
        <f>ROUND((B358)*0.28,0)</f>
        <v>29148</v>
      </c>
      <c r="D358" s="23">
        <f>ROUND((B358)*0.09,0)</f>
        <v>9369</v>
      </c>
      <c r="E358" s="23">
        <v>1200</v>
      </c>
      <c r="F358" s="23"/>
      <c r="G358" s="23">
        <v>24550</v>
      </c>
      <c r="H358" s="24">
        <f t="shared" si="130"/>
        <v>168367</v>
      </c>
      <c r="I358" s="25">
        <v>10000</v>
      </c>
      <c r="J358" s="25"/>
      <c r="K358" s="25"/>
      <c r="L358" s="25"/>
      <c r="M358" s="23">
        <v>15500</v>
      </c>
      <c r="N358" s="23">
        <v>960</v>
      </c>
      <c r="O358" s="25">
        <v>200</v>
      </c>
      <c r="P358" s="25">
        <v>1</v>
      </c>
      <c r="Q358" s="23">
        <f t="shared" si="128"/>
        <v>26661</v>
      </c>
      <c r="R358" s="24">
        <f t="shared" si="129"/>
        <v>141706</v>
      </c>
      <c r="S358" s="2"/>
    </row>
    <row r="359" spans="1:19" ht="20.100000000000001" customHeight="1">
      <c r="A359" s="22">
        <v>44501</v>
      </c>
      <c r="B359" s="34">
        <v>104100</v>
      </c>
      <c r="C359" s="23">
        <f t="shared" ref="C359:C362" si="131">ROUND((B359)*0.28,0)</f>
        <v>29148</v>
      </c>
      <c r="D359" s="23">
        <f t="shared" ref="D359:D362" si="132">ROUND((B359)*0.09,0)</f>
        <v>9369</v>
      </c>
      <c r="E359" s="23">
        <v>1200</v>
      </c>
      <c r="F359" s="23"/>
      <c r="G359" s="23"/>
      <c r="H359" s="24">
        <f t="shared" si="130"/>
        <v>143817</v>
      </c>
      <c r="I359" s="25">
        <v>10000</v>
      </c>
      <c r="J359" s="25"/>
      <c r="K359" s="25"/>
      <c r="L359" s="25"/>
      <c r="M359" s="23">
        <v>15500</v>
      </c>
      <c r="N359" s="23">
        <v>960</v>
      </c>
      <c r="O359" s="25">
        <v>200</v>
      </c>
      <c r="P359" s="25">
        <v>1</v>
      </c>
      <c r="Q359" s="23">
        <f t="shared" si="128"/>
        <v>26661</v>
      </c>
      <c r="R359" s="24">
        <f t="shared" si="129"/>
        <v>117156</v>
      </c>
      <c r="S359" s="2"/>
    </row>
    <row r="360" spans="1:19" ht="20.100000000000001" customHeight="1">
      <c r="A360" s="22">
        <v>44531</v>
      </c>
      <c r="B360" s="34">
        <v>104100</v>
      </c>
      <c r="C360" s="23">
        <f t="shared" si="131"/>
        <v>29148</v>
      </c>
      <c r="D360" s="23">
        <f t="shared" si="132"/>
        <v>9369</v>
      </c>
      <c r="E360" s="23">
        <v>1200</v>
      </c>
      <c r="F360" s="23"/>
      <c r="G360" s="23"/>
      <c r="H360" s="24">
        <f t="shared" si="130"/>
        <v>143817</v>
      </c>
      <c r="I360" s="25">
        <v>10000</v>
      </c>
      <c r="J360" s="25"/>
      <c r="K360" s="25"/>
      <c r="L360" s="25"/>
      <c r="M360" s="23">
        <v>34000</v>
      </c>
      <c r="N360" s="23">
        <v>960</v>
      </c>
      <c r="O360" s="25">
        <v>200</v>
      </c>
      <c r="P360" s="25">
        <v>1</v>
      </c>
      <c r="Q360" s="23">
        <f t="shared" si="128"/>
        <v>45161</v>
      </c>
      <c r="R360" s="24">
        <f t="shared" si="129"/>
        <v>98656</v>
      </c>
      <c r="S360" s="2"/>
    </row>
    <row r="361" spans="1:19" ht="20.100000000000001" customHeight="1">
      <c r="A361" s="22">
        <v>44562</v>
      </c>
      <c r="B361" s="34">
        <v>104100</v>
      </c>
      <c r="C361" s="23">
        <f t="shared" si="131"/>
        <v>29148</v>
      </c>
      <c r="D361" s="23">
        <f t="shared" si="132"/>
        <v>9369</v>
      </c>
      <c r="E361" s="23">
        <v>1200</v>
      </c>
      <c r="F361" s="23"/>
      <c r="G361" s="23"/>
      <c r="H361" s="24">
        <f t="shared" si="130"/>
        <v>143817</v>
      </c>
      <c r="I361" s="25">
        <v>10000</v>
      </c>
      <c r="J361" s="25"/>
      <c r="K361" s="25"/>
      <c r="L361" s="25"/>
      <c r="M361" s="23">
        <v>34000</v>
      </c>
      <c r="N361" s="23">
        <v>960</v>
      </c>
      <c r="O361" s="25">
        <v>200</v>
      </c>
      <c r="P361" s="25">
        <v>1</v>
      </c>
      <c r="Q361" s="23">
        <f t="shared" si="128"/>
        <v>45161</v>
      </c>
      <c r="R361" s="24">
        <f t="shared" si="129"/>
        <v>98656</v>
      </c>
      <c r="S361" s="2"/>
    </row>
    <row r="362" spans="1:19" ht="20.100000000000001" customHeight="1">
      <c r="A362" s="22">
        <v>44593</v>
      </c>
      <c r="B362" s="34">
        <v>104100</v>
      </c>
      <c r="C362" s="23">
        <f t="shared" si="131"/>
        <v>29148</v>
      </c>
      <c r="D362" s="23">
        <f t="shared" si="132"/>
        <v>9369</v>
      </c>
      <c r="E362" s="23">
        <v>1200</v>
      </c>
      <c r="F362" s="23"/>
      <c r="G362" s="23"/>
      <c r="H362" s="24">
        <f t="shared" si="130"/>
        <v>143817</v>
      </c>
      <c r="I362" s="25">
        <v>10000</v>
      </c>
      <c r="J362" s="25"/>
      <c r="K362" s="25"/>
      <c r="L362" s="25"/>
      <c r="M362" s="23"/>
      <c r="N362" s="23">
        <v>960</v>
      </c>
      <c r="O362" s="25">
        <v>300</v>
      </c>
      <c r="P362" s="25">
        <v>1</v>
      </c>
      <c r="Q362" s="23">
        <f t="shared" si="128"/>
        <v>11261</v>
      </c>
      <c r="R362" s="24">
        <f t="shared" si="129"/>
        <v>132556</v>
      </c>
      <c r="S362" s="2"/>
    </row>
    <row r="363" spans="1:19" ht="20.100000000000001" customHeight="1">
      <c r="A363" s="26" t="s">
        <v>4</v>
      </c>
      <c r="B363" s="24">
        <f>SUM(B351:B362)</f>
        <v>1237200</v>
      </c>
      <c r="C363" s="24">
        <f t="shared" ref="C363:R363" si="133">SUM(C351:C362)</f>
        <v>267579</v>
      </c>
      <c r="D363" s="24">
        <f t="shared" si="133"/>
        <v>104181</v>
      </c>
      <c r="E363" s="24">
        <f t="shared" si="133"/>
        <v>14400</v>
      </c>
      <c r="F363" s="24">
        <f t="shared" si="133"/>
        <v>0</v>
      </c>
      <c r="G363" s="24">
        <f t="shared" si="133"/>
        <v>24550</v>
      </c>
      <c r="H363" s="24">
        <f t="shared" si="133"/>
        <v>1647910</v>
      </c>
      <c r="I363" s="24">
        <f t="shared" si="133"/>
        <v>120000</v>
      </c>
      <c r="J363" s="24">
        <f t="shared" si="133"/>
        <v>0</v>
      </c>
      <c r="K363" s="24">
        <f t="shared" si="133"/>
        <v>0</v>
      </c>
      <c r="L363" s="24">
        <f t="shared" si="133"/>
        <v>0</v>
      </c>
      <c r="M363" s="24">
        <f t="shared" si="133"/>
        <v>207500</v>
      </c>
      <c r="N363" s="24">
        <f t="shared" si="133"/>
        <v>11520</v>
      </c>
      <c r="O363" s="24">
        <f t="shared" si="133"/>
        <v>2500</v>
      </c>
      <c r="P363" s="24">
        <f t="shared" si="133"/>
        <v>12</v>
      </c>
      <c r="Q363" s="24">
        <f t="shared" si="133"/>
        <v>341532</v>
      </c>
      <c r="R363" s="24">
        <f t="shared" si="133"/>
        <v>1306378</v>
      </c>
      <c r="S363" s="2"/>
    </row>
    <row r="364" spans="1:19" ht="20.100000000000001" customHeight="1">
      <c r="A364" s="29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"/>
    </row>
    <row r="365" spans="1:19" ht="20.100000000000001" customHeight="1">
      <c r="A365" s="29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"/>
    </row>
    <row r="366" spans="1:19" ht="20.100000000000001" customHeight="1">
      <c r="A366" s="29"/>
      <c r="B366" s="27"/>
      <c r="C366" s="27"/>
      <c r="D366" s="27"/>
      <c r="E366" s="27"/>
      <c r="F366" s="27"/>
      <c r="G366" s="18"/>
      <c r="H366" s="18"/>
      <c r="I366" s="18"/>
      <c r="J366" s="53"/>
      <c r="K366" s="23"/>
      <c r="L366" s="18"/>
      <c r="M366" s="18"/>
      <c r="N366" s="18"/>
      <c r="O366" s="70"/>
      <c r="P366" s="70"/>
      <c r="Q366" s="18"/>
      <c r="R366" s="27"/>
      <c r="S366" s="2"/>
    </row>
    <row r="367" spans="1:19" ht="20.100000000000001" customHeight="1">
      <c r="A367" s="29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"/>
    </row>
    <row r="368" spans="1:19" ht="20.100000000000001" customHeight="1">
      <c r="A368" s="69" t="s">
        <v>30</v>
      </c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2"/>
    </row>
    <row r="369" spans="1:19" ht="20.100000000000001" customHeight="1">
      <c r="A369" s="69" t="s">
        <v>46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2"/>
    </row>
    <row r="370" spans="1:19" ht="20.100000000000001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2"/>
    </row>
    <row r="371" spans="1:19" ht="20.100000000000001" customHeight="1">
      <c r="A371" s="18" t="s">
        <v>40</v>
      </c>
      <c r="B371" s="18"/>
      <c r="C371" s="18"/>
      <c r="D371" s="18"/>
      <c r="E371" s="18"/>
      <c r="F371" s="18"/>
      <c r="G371" s="18"/>
      <c r="H371" s="18"/>
      <c r="I371" s="18" t="s">
        <v>64</v>
      </c>
      <c r="J371" s="18"/>
      <c r="K371" s="18"/>
      <c r="L371" s="19"/>
      <c r="M371" s="19"/>
      <c r="N371" s="19"/>
      <c r="O371" s="18"/>
      <c r="P371" s="18"/>
      <c r="Q371" s="18"/>
      <c r="R371" s="18"/>
      <c r="S371" s="2"/>
    </row>
    <row r="372" spans="1:19" ht="20.100000000000001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9"/>
      <c r="M372" s="19"/>
      <c r="N372" s="19"/>
      <c r="O372" s="18"/>
      <c r="P372" s="18"/>
      <c r="Q372" s="18"/>
      <c r="R372" s="18"/>
      <c r="S372" s="2"/>
    </row>
    <row r="373" spans="1:19" ht="39.950000000000003" customHeight="1">
      <c r="A373" s="20" t="s">
        <v>0</v>
      </c>
      <c r="B373" s="20" t="s">
        <v>1</v>
      </c>
      <c r="C373" s="20" t="s">
        <v>2</v>
      </c>
      <c r="D373" s="20" t="s">
        <v>3</v>
      </c>
      <c r="E373" s="20" t="s">
        <v>104</v>
      </c>
      <c r="F373" s="20" t="s">
        <v>44</v>
      </c>
      <c r="G373" s="20" t="s">
        <v>19</v>
      </c>
      <c r="H373" s="21" t="s">
        <v>120</v>
      </c>
      <c r="I373" s="20" t="s">
        <v>34</v>
      </c>
      <c r="J373" s="20" t="s">
        <v>13</v>
      </c>
      <c r="K373" s="20" t="s">
        <v>21</v>
      </c>
      <c r="L373" s="20" t="s">
        <v>132</v>
      </c>
      <c r="M373" s="20" t="s">
        <v>11</v>
      </c>
      <c r="N373" s="20" t="s">
        <v>6</v>
      </c>
      <c r="O373" s="20" t="s">
        <v>130</v>
      </c>
      <c r="P373" s="20" t="s">
        <v>121</v>
      </c>
      <c r="Q373" s="21" t="s">
        <v>122</v>
      </c>
      <c r="R373" s="21" t="s">
        <v>7</v>
      </c>
      <c r="S373" s="13"/>
    </row>
    <row r="374" spans="1:19" ht="20.100000000000001" customHeight="1">
      <c r="A374" s="22">
        <v>44256</v>
      </c>
      <c r="B374" s="34">
        <v>152300</v>
      </c>
      <c r="C374" s="23">
        <f t="shared" ref="C374:C380" si="134">ROUND((B374)*0.17,0)</f>
        <v>25891</v>
      </c>
      <c r="D374" s="23">
        <f t="shared" ref="D374:D385" si="135">ROUND((B374)*0.08,0)</f>
        <v>12184</v>
      </c>
      <c r="E374" s="23">
        <v>1200</v>
      </c>
      <c r="F374" s="23"/>
      <c r="G374" s="23"/>
      <c r="H374" s="24">
        <f t="shared" ref="H374:H385" si="136">SUM(B374:G374)</f>
        <v>191575</v>
      </c>
      <c r="I374" s="25">
        <v>10000</v>
      </c>
      <c r="J374" s="25"/>
      <c r="K374" s="25"/>
      <c r="L374" s="25"/>
      <c r="M374" s="23">
        <v>30000</v>
      </c>
      <c r="N374" s="23">
        <v>960</v>
      </c>
      <c r="O374" s="25">
        <v>200</v>
      </c>
      <c r="P374" s="25">
        <v>1</v>
      </c>
      <c r="Q374" s="23">
        <f t="shared" ref="Q374:Q385" si="137">P374+O374+N374+M374+L374+I374</f>
        <v>41161</v>
      </c>
      <c r="R374" s="24">
        <f t="shared" ref="R374:R385" si="138">H374-Q374</f>
        <v>150414</v>
      </c>
      <c r="S374" s="4"/>
    </row>
    <row r="375" spans="1:19" ht="20.100000000000001" customHeight="1">
      <c r="A375" s="22">
        <v>44287</v>
      </c>
      <c r="B375" s="34">
        <v>152300</v>
      </c>
      <c r="C375" s="23">
        <f t="shared" si="134"/>
        <v>25891</v>
      </c>
      <c r="D375" s="23">
        <f t="shared" si="135"/>
        <v>12184</v>
      </c>
      <c r="E375" s="23">
        <v>1200</v>
      </c>
      <c r="F375" s="23"/>
      <c r="G375" s="23"/>
      <c r="H375" s="24">
        <f t="shared" si="136"/>
        <v>191575</v>
      </c>
      <c r="I375" s="25">
        <v>10000</v>
      </c>
      <c r="J375" s="25"/>
      <c r="K375" s="25"/>
      <c r="L375" s="25"/>
      <c r="M375" s="23">
        <v>30000</v>
      </c>
      <c r="N375" s="23">
        <v>960</v>
      </c>
      <c r="O375" s="25">
        <v>200</v>
      </c>
      <c r="P375" s="25">
        <v>1</v>
      </c>
      <c r="Q375" s="23">
        <f t="shared" si="137"/>
        <v>41161</v>
      </c>
      <c r="R375" s="24">
        <f t="shared" si="138"/>
        <v>150414</v>
      </c>
      <c r="S375" s="4"/>
    </row>
    <row r="376" spans="1:19" ht="20.100000000000001" customHeight="1">
      <c r="A376" s="22">
        <v>44317</v>
      </c>
      <c r="B376" s="34">
        <v>152300</v>
      </c>
      <c r="C376" s="23">
        <f t="shared" si="134"/>
        <v>25891</v>
      </c>
      <c r="D376" s="23">
        <f t="shared" si="135"/>
        <v>12184</v>
      </c>
      <c r="E376" s="23">
        <v>1200</v>
      </c>
      <c r="F376" s="23"/>
      <c r="G376" s="23"/>
      <c r="H376" s="24">
        <f t="shared" si="136"/>
        <v>191575</v>
      </c>
      <c r="I376" s="25">
        <v>10000</v>
      </c>
      <c r="J376" s="25"/>
      <c r="K376" s="25"/>
      <c r="L376" s="25"/>
      <c r="M376" s="23">
        <v>30000</v>
      </c>
      <c r="N376" s="23">
        <v>960</v>
      </c>
      <c r="O376" s="25">
        <v>200</v>
      </c>
      <c r="P376" s="25">
        <v>1</v>
      </c>
      <c r="Q376" s="23">
        <f t="shared" si="137"/>
        <v>41161</v>
      </c>
      <c r="R376" s="24">
        <f t="shared" si="138"/>
        <v>150414</v>
      </c>
      <c r="S376" s="4"/>
    </row>
    <row r="377" spans="1:19" ht="20.100000000000001" customHeight="1">
      <c r="A377" s="22">
        <v>44348</v>
      </c>
      <c r="B377" s="34">
        <v>152300</v>
      </c>
      <c r="C377" s="23">
        <f t="shared" si="134"/>
        <v>25891</v>
      </c>
      <c r="D377" s="23">
        <f t="shared" si="135"/>
        <v>12184</v>
      </c>
      <c r="E377" s="23">
        <v>1200</v>
      </c>
      <c r="F377" s="23"/>
      <c r="G377" s="23"/>
      <c r="H377" s="24">
        <f t="shared" si="136"/>
        <v>191575</v>
      </c>
      <c r="I377" s="25">
        <v>10000</v>
      </c>
      <c r="J377" s="25"/>
      <c r="K377" s="25"/>
      <c r="L377" s="25"/>
      <c r="M377" s="23">
        <v>30000</v>
      </c>
      <c r="N377" s="23">
        <v>960</v>
      </c>
      <c r="O377" s="25">
        <v>200</v>
      </c>
      <c r="P377" s="25">
        <v>1</v>
      </c>
      <c r="Q377" s="23">
        <f t="shared" si="137"/>
        <v>41161</v>
      </c>
      <c r="R377" s="24">
        <f t="shared" si="138"/>
        <v>150414</v>
      </c>
      <c r="S377" s="4"/>
    </row>
    <row r="378" spans="1:19" ht="20.100000000000001" customHeight="1">
      <c r="A378" s="22">
        <v>44378</v>
      </c>
      <c r="B378" s="34">
        <v>156900</v>
      </c>
      <c r="C378" s="23">
        <f t="shared" si="134"/>
        <v>26673</v>
      </c>
      <c r="D378" s="23">
        <f t="shared" si="135"/>
        <v>12552</v>
      </c>
      <c r="E378" s="23">
        <v>1200</v>
      </c>
      <c r="F378" s="23"/>
      <c r="G378" s="23"/>
      <c r="H378" s="24">
        <f t="shared" si="136"/>
        <v>197325</v>
      </c>
      <c r="I378" s="25">
        <v>10000</v>
      </c>
      <c r="J378" s="25"/>
      <c r="K378" s="25"/>
      <c r="L378" s="25"/>
      <c r="M378" s="23">
        <v>30000</v>
      </c>
      <c r="N378" s="23">
        <v>960</v>
      </c>
      <c r="O378" s="25">
        <v>200</v>
      </c>
      <c r="P378" s="25">
        <v>1</v>
      </c>
      <c r="Q378" s="23">
        <f t="shared" si="137"/>
        <v>41161</v>
      </c>
      <c r="R378" s="24">
        <f t="shared" si="138"/>
        <v>156164</v>
      </c>
      <c r="S378" s="4"/>
    </row>
    <row r="379" spans="1:19" ht="20.100000000000001" customHeight="1">
      <c r="A379" s="22">
        <v>44409</v>
      </c>
      <c r="B379" s="34">
        <v>156900</v>
      </c>
      <c r="C379" s="23">
        <f t="shared" si="134"/>
        <v>26673</v>
      </c>
      <c r="D379" s="23">
        <f t="shared" si="135"/>
        <v>12552</v>
      </c>
      <c r="E379" s="23">
        <v>1200</v>
      </c>
      <c r="F379" s="23"/>
      <c r="G379" s="23"/>
      <c r="H379" s="24">
        <f t="shared" si="136"/>
        <v>197325</v>
      </c>
      <c r="I379" s="25">
        <v>10000</v>
      </c>
      <c r="J379" s="25"/>
      <c r="K379" s="25"/>
      <c r="L379" s="25"/>
      <c r="M379" s="23">
        <v>30000</v>
      </c>
      <c r="N379" s="23">
        <v>960</v>
      </c>
      <c r="O379" s="25">
        <v>200</v>
      </c>
      <c r="P379" s="25">
        <v>1</v>
      </c>
      <c r="Q379" s="23">
        <f t="shared" si="137"/>
        <v>41161</v>
      </c>
      <c r="R379" s="24">
        <f t="shared" si="138"/>
        <v>156164</v>
      </c>
      <c r="S379" s="4"/>
    </row>
    <row r="380" spans="1:19" ht="20.100000000000001" customHeight="1">
      <c r="A380" s="22">
        <v>44440</v>
      </c>
      <c r="B380" s="34">
        <v>156900</v>
      </c>
      <c r="C380" s="23">
        <f t="shared" si="134"/>
        <v>26673</v>
      </c>
      <c r="D380" s="23">
        <f t="shared" si="135"/>
        <v>12552</v>
      </c>
      <c r="E380" s="23">
        <v>1200</v>
      </c>
      <c r="F380" s="23"/>
      <c r="G380" s="23"/>
      <c r="H380" s="24">
        <f t="shared" si="136"/>
        <v>197325</v>
      </c>
      <c r="I380" s="25">
        <v>10000</v>
      </c>
      <c r="J380" s="25"/>
      <c r="K380" s="25"/>
      <c r="L380" s="25"/>
      <c r="M380" s="23">
        <v>30000</v>
      </c>
      <c r="N380" s="23">
        <v>960</v>
      </c>
      <c r="O380" s="25">
        <v>200</v>
      </c>
      <c r="P380" s="25">
        <v>1</v>
      </c>
      <c r="Q380" s="23">
        <f t="shared" si="137"/>
        <v>41161</v>
      </c>
      <c r="R380" s="24">
        <f t="shared" si="138"/>
        <v>156164</v>
      </c>
      <c r="S380" s="4"/>
    </row>
    <row r="381" spans="1:19" ht="20.100000000000001" customHeight="1">
      <c r="A381" s="22">
        <v>44470</v>
      </c>
      <c r="B381" s="34">
        <v>156900</v>
      </c>
      <c r="C381" s="23">
        <f>ROUND((B381)*0.28,0)</f>
        <v>43932</v>
      </c>
      <c r="D381" s="23">
        <f t="shared" si="135"/>
        <v>12552</v>
      </c>
      <c r="E381" s="23">
        <v>1200</v>
      </c>
      <c r="F381" s="23"/>
      <c r="G381" s="23"/>
      <c r="H381" s="24">
        <f t="shared" si="136"/>
        <v>214584</v>
      </c>
      <c r="I381" s="25">
        <v>10000</v>
      </c>
      <c r="J381" s="25"/>
      <c r="K381" s="25"/>
      <c r="L381" s="25"/>
      <c r="M381" s="23">
        <v>30000</v>
      </c>
      <c r="N381" s="23">
        <v>960</v>
      </c>
      <c r="O381" s="25">
        <v>200</v>
      </c>
      <c r="P381" s="25">
        <v>1</v>
      </c>
      <c r="Q381" s="23">
        <f t="shared" si="137"/>
        <v>41161</v>
      </c>
      <c r="R381" s="24">
        <f t="shared" si="138"/>
        <v>173423</v>
      </c>
      <c r="S381" s="4"/>
    </row>
    <row r="382" spans="1:19" ht="20.100000000000001" customHeight="1">
      <c r="A382" s="22">
        <v>44501</v>
      </c>
      <c r="B382" s="34">
        <v>156900</v>
      </c>
      <c r="C382" s="23">
        <f t="shared" ref="C382:C385" si="139">ROUND((B382)*0.28,0)</f>
        <v>43932</v>
      </c>
      <c r="D382" s="23">
        <f t="shared" si="135"/>
        <v>12552</v>
      </c>
      <c r="E382" s="23">
        <v>1200</v>
      </c>
      <c r="F382" s="23"/>
      <c r="G382" s="23"/>
      <c r="H382" s="24">
        <f t="shared" si="136"/>
        <v>214584</v>
      </c>
      <c r="I382" s="25">
        <v>10000</v>
      </c>
      <c r="J382" s="25"/>
      <c r="K382" s="25"/>
      <c r="L382" s="25"/>
      <c r="M382" s="23">
        <v>30000</v>
      </c>
      <c r="N382" s="23">
        <v>960</v>
      </c>
      <c r="O382" s="25">
        <v>200</v>
      </c>
      <c r="P382" s="25">
        <v>1</v>
      </c>
      <c r="Q382" s="23">
        <f t="shared" si="137"/>
        <v>41161</v>
      </c>
      <c r="R382" s="24">
        <f t="shared" si="138"/>
        <v>173423</v>
      </c>
      <c r="S382" s="4"/>
    </row>
    <row r="383" spans="1:19" ht="20.100000000000001" customHeight="1">
      <c r="A383" s="22">
        <v>44531</v>
      </c>
      <c r="B383" s="34">
        <v>156900</v>
      </c>
      <c r="C383" s="23">
        <f t="shared" si="139"/>
        <v>43932</v>
      </c>
      <c r="D383" s="23">
        <f t="shared" si="135"/>
        <v>12552</v>
      </c>
      <c r="E383" s="23">
        <v>1200</v>
      </c>
      <c r="F383" s="23"/>
      <c r="G383" s="23"/>
      <c r="H383" s="24">
        <f t="shared" si="136"/>
        <v>214584</v>
      </c>
      <c r="I383" s="25">
        <v>10000</v>
      </c>
      <c r="J383" s="25"/>
      <c r="K383" s="25"/>
      <c r="L383" s="25"/>
      <c r="M383" s="23"/>
      <c r="N383" s="23">
        <v>960</v>
      </c>
      <c r="O383" s="25">
        <v>200</v>
      </c>
      <c r="P383" s="25">
        <v>1</v>
      </c>
      <c r="Q383" s="23">
        <f t="shared" si="137"/>
        <v>11161</v>
      </c>
      <c r="R383" s="24">
        <f t="shared" si="138"/>
        <v>203423</v>
      </c>
      <c r="S383" s="4"/>
    </row>
    <row r="384" spans="1:19" ht="20.100000000000001" customHeight="1">
      <c r="A384" s="22">
        <v>44562</v>
      </c>
      <c r="B384" s="34">
        <v>156900</v>
      </c>
      <c r="C384" s="23">
        <f t="shared" si="139"/>
        <v>43932</v>
      </c>
      <c r="D384" s="23">
        <f t="shared" si="135"/>
        <v>12552</v>
      </c>
      <c r="E384" s="23">
        <v>1200</v>
      </c>
      <c r="F384" s="23"/>
      <c r="G384" s="23"/>
      <c r="H384" s="24">
        <f t="shared" si="136"/>
        <v>214584</v>
      </c>
      <c r="I384" s="25">
        <v>10000</v>
      </c>
      <c r="J384" s="25"/>
      <c r="K384" s="25"/>
      <c r="L384" s="25"/>
      <c r="M384" s="23"/>
      <c r="N384" s="23">
        <v>960</v>
      </c>
      <c r="O384" s="25">
        <v>200</v>
      </c>
      <c r="P384" s="25">
        <v>1</v>
      </c>
      <c r="Q384" s="23">
        <f t="shared" si="137"/>
        <v>11161</v>
      </c>
      <c r="R384" s="24">
        <f t="shared" si="138"/>
        <v>203423</v>
      </c>
      <c r="S384" s="4"/>
    </row>
    <row r="385" spans="1:19" ht="20.100000000000001" customHeight="1">
      <c r="A385" s="22">
        <v>44593</v>
      </c>
      <c r="B385" s="34">
        <v>156900</v>
      </c>
      <c r="C385" s="23">
        <f t="shared" si="139"/>
        <v>43932</v>
      </c>
      <c r="D385" s="23">
        <f t="shared" si="135"/>
        <v>12552</v>
      </c>
      <c r="E385" s="23">
        <v>1200</v>
      </c>
      <c r="F385" s="23"/>
      <c r="G385" s="23"/>
      <c r="H385" s="24">
        <f t="shared" si="136"/>
        <v>214584</v>
      </c>
      <c r="I385" s="25">
        <v>10000</v>
      </c>
      <c r="J385" s="25"/>
      <c r="K385" s="25"/>
      <c r="L385" s="25"/>
      <c r="M385" s="23"/>
      <c r="N385" s="23">
        <v>960</v>
      </c>
      <c r="O385" s="25">
        <v>300</v>
      </c>
      <c r="P385" s="25">
        <v>1</v>
      </c>
      <c r="Q385" s="23">
        <f t="shared" si="137"/>
        <v>11261</v>
      </c>
      <c r="R385" s="24">
        <f t="shared" si="138"/>
        <v>203323</v>
      </c>
      <c r="S385" s="6"/>
    </row>
    <row r="386" spans="1:19" ht="20.100000000000001" customHeight="1">
      <c r="A386" s="26" t="s">
        <v>4</v>
      </c>
      <c r="B386" s="24">
        <f>SUM(B374:B385)</f>
        <v>1864400</v>
      </c>
      <c r="C386" s="24">
        <f t="shared" ref="C386:R386" si="140">SUM(C374:C385)</f>
        <v>403243</v>
      </c>
      <c r="D386" s="24">
        <f t="shared" si="140"/>
        <v>149152</v>
      </c>
      <c r="E386" s="24">
        <f t="shared" si="140"/>
        <v>14400</v>
      </c>
      <c r="F386" s="24">
        <f t="shared" si="140"/>
        <v>0</v>
      </c>
      <c r="G386" s="24">
        <f t="shared" si="140"/>
        <v>0</v>
      </c>
      <c r="H386" s="24">
        <f t="shared" si="140"/>
        <v>2431195</v>
      </c>
      <c r="I386" s="24">
        <f t="shared" si="140"/>
        <v>120000</v>
      </c>
      <c r="J386" s="24">
        <f t="shared" si="140"/>
        <v>0</v>
      </c>
      <c r="K386" s="24">
        <f t="shared" si="140"/>
        <v>0</v>
      </c>
      <c r="L386" s="24">
        <f t="shared" si="140"/>
        <v>0</v>
      </c>
      <c r="M386" s="24">
        <f t="shared" si="140"/>
        <v>270000</v>
      </c>
      <c r="N386" s="24">
        <f t="shared" si="140"/>
        <v>11520</v>
      </c>
      <c r="O386" s="24">
        <f t="shared" si="140"/>
        <v>2500</v>
      </c>
      <c r="P386" s="24">
        <f t="shared" si="140"/>
        <v>12</v>
      </c>
      <c r="Q386" s="24">
        <f t="shared" si="140"/>
        <v>404032</v>
      </c>
      <c r="R386" s="24">
        <f t="shared" si="140"/>
        <v>2027163</v>
      </c>
      <c r="S386" s="6"/>
    </row>
    <row r="387" spans="1:19" ht="20.100000000000001" customHeight="1">
      <c r="A387" s="29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6"/>
    </row>
    <row r="388" spans="1:19" ht="20.100000000000001" customHeight="1">
      <c r="A388" s="29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6"/>
    </row>
    <row r="389" spans="1:19" ht="20.100000000000001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4"/>
    </row>
    <row r="390" spans="1:19" ht="20.100000000000001" customHeight="1">
      <c r="A390" s="69" t="s">
        <v>30</v>
      </c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4"/>
    </row>
    <row r="391" spans="1:19" ht="20.100000000000001" customHeight="1">
      <c r="A391" s="69" t="s">
        <v>46</v>
      </c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2"/>
    </row>
    <row r="392" spans="1:19" ht="20.100000000000001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2"/>
    </row>
    <row r="393" spans="1:19" ht="20.100000000000001" customHeight="1">
      <c r="A393" s="18" t="s">
        <v>35</v>
      </c>
      <c r="B393" s="18"/>
      <c r="C393" s="18"/>
      <c r="D393" s="18"/>
      <c r="E393" s="18"/>
      <c r="F393" s="18"/>
      <c r="G393" s="18"/>
      <c r="H393" s="18"/>
      <c r="I393" s="18" t="s">
        <v>64</v>
      </c>
      <c r="J393" s="18"/>
      <c r="K393" s="18"/>
      <c r="L393" s="19"/>
      <c r="M393" s="19"/>
      <c r="N393" s="19"/>
      <c r="O393" s="18"/>
      <c r="P393" s="18"/>
      <c r="Q393" s="18"/>
      <c r="R393" s="18"/>
      <c r="S393" s="2"/>
    </row>
    <row r="394" spans="1:19" ht="20.100000000000001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9"/>
      <c r="M394" s="19"/>
      <c r="N394" s="19"/>
      <c r="O394" s="18"/>
      <c r="P394" s="18"/>
      <c r="Q394" s="18"/>
      <c r="R394" s="18"/>
      <c r="S394" s="13"/>
    </row>
    <row r="395" spans="1:19" ht="39.950000000000003" customHeight="1">
      <c r="A395" s="20" t="s">
        <v>0</v>
      </c>
      <c r="B395" s="20" t="s">
        <v>1</v>
      </c>
      <c r="C395" s="20" t="s">
        <v>2</v>
      </c>
      <c r="D395" s="20" t="s">
        <v>3</v>
      </c>
      <c r="E395" s="20" t="s">
        <v>104</v>
      </c>
      <c r="F395" s="20" t="s">
        <v>44</v>
      </c>
      <c r="G395" s="20" t="s">
        <v>19</v>
      </c>
      <c r="H395" s="21" t="s">
        <v>120</v>
      </c>
      <c r="I395" s="20" t="s">
        <v>8</v>
      </c>
      <c r="J395" s="20" t="s">
        <v>13</v>
      </c>
      <c r="K395" s="20" t="s">
        <v>21</v>
      </c>
      <c r="L395" s="20" t="s">
        <v>132</v>
      </c>
      <c r="M395" s="20" t="s">
        <v>11</v>
      </c>
      <c r="N395" s="20" t="s">
        <v>6</v>
      </c>
      <c r="O395" s="20" t="s">
        <v>130</v>
      </c>
      <c r="P395" s="20" t="s">
        <v>121</v>
      </c>
      <c r="Q395" s="21" t="s">
        <v>122</v>
      </c>
      <c r="R395" s="21" t="s">
        <v>7</v>
      </c>
      <c r="S395" s="4"/>
    </row>
    <row r="396" spans="1:19" ht="20.100000000000001" customHeight="1">
      <c r="A396" s="22">
        <v>44256</v>
      </c>
      <c r="B396" s="33">
        <v>152300</v>
      </c>
      <c r="C396" s="23">
        <f t="shared" ref="C396:C402" si="141">ROUND((B396)*0.17,0)</f>
        <v>25891</v>
      </c>
      <c r="D396" s="23">
        <f t="shared" ref="D396:D407" si="142">ROUND((B396)*0.08,0)</f>
        <v>12184</v>
      </c>
      <c r="E396" s="23">
        <v>1200</v>
      </c>
      <c r="F396" s="23"/>
      <c r="G396" s="23"/>
      <c r="H396" s="24">
        <f t="shared" ref="H396:H407" si="143">SUM(B396:G396)</f>
        <v>191575</v>
      </c>
      <c r="I396" s="25">
        <v>20000</v>
      </c>
      <c r="J396" s="25"/>
      <c r="K396" s="25"/>
      <c r="L396" s="25"/>
      <c r="M396" s="23">
        <v>25000</v>
      </c>
      <c r="N396" s="23">
        <v>960</v>
      </c>
      <c r="O396" s="25">
        <v>200</v>
      </c>
      <c r="P396" s="25">
        <v>1</v>
      </c>
      <c r="Q396" s="23">
        <f t="shared" ref="Q396:Q407" si="144">SUM(I396:P396)</f>
        <v>46161</v>
      </c>
      <c r="R396" s="24">
        <f t="shared" ref="R396:R407" si="145">H396-Q396</f>
        <v>145414</v>
      </c>
      <c r="S396" s="4"/>
    </row>
    <row r="397" spans="1:19" ht="20.100000000000001" customHeight="1">
      <c r="A397" s="22">
        <v>44287</v>
      </c>
      <c r="B397" s="33">
        <v>152300</v>
      </c>
      <c r="C397" s="23">
        <f t="shared" si="141"/>
        <v>25891</v>
      </c>
      <c r="D397" s="23">
        <f t="shared" si="142"/>
        <v>12184</v>
      </c>
      <c r="E397" s="23">
        <v>1200</v>
      </c>
      <c r="F397" s="23"/>
      <c r="G397" s="23"/>
      <c r="H397" s="24">
        <f t="shared" si="143"/>
        <v>191575</v>
      </c>
      <c r="I397" s="25">
        <v>25000</v>
      </c>
      <c r="J397" s="25"/>
      <c r="K397" s="25"/>
      <c r="L397" s="25"/>
      <c r="M397" s="23">
        <v>25000</v>
      </c>
      <c r="N397" s="23">
        <v>960</v>
      </c>
      <c r="O397" s="25">
        <v>200</v>
      </c>
      <c r="P397" s="25">
        <v>1</v>
      </c>
      <c r="Q397" s="23">
        <f t="shared" si="144"/>
        <v>51161</v>
      </c>
      <c r="R397" s="24">
        <f t="shared" si="145"/>
        <v>140414</v>
      </c>
      <c r="S397" s="4"/>
    </row>
    <row r="398" spans="1:19" ht="20.100000000000001" customHeight="1">
      <c r="A398" s="22">
        <v>44317</v>
      </c>
      <c r="B398" s="33">
        <v>152300</v>
      </c>
      <c r="C398" s="23">
        <f t="shared" si="141"/>
        <v>25891</v>
      </c>
      <c r="D398" s="23">
        <f t="shared" si="142"/>
        <v>12184</v>
      </c>
      <c r="E398" s="23">
        <v>1200</v>
      </c>
      <c r="F398" s="23"/>
      <c r="G398" s="23"/>
      <c r="H398" s="24">
        <f t="shared" si="143"/>
        <v>191575</v>
      </c>
      <c r="I398" s="25">
        <v>25000</v>
      </c>
      <c r="J398" s="25"/>
      <c r="K398" s="25"/>
      <c r="L398" s="25"/>
      <c r="M398" s="23">
        <v>25000</v>
      </c>
      <c r="N398" s="23">
        <v>960</v>
      </c>
      <c r="O398" s="25">
        <v>200</v>
      </c>
      <c r="P398" s="25">
        <v>1</v>
      </c>
      <c r="Q398" s="23">
        <f t="shared" si="144"/>
        <v>51161</v>
      </c>
      <c r="R398" s="24">
        <f t="shared" si="145"/>
        <v>140414</v>
      </c>
      <c r="S398" s="4"/>
    </row>
    <row r="399" spans="1:19" ht="20.100000000000001" customHeight="1">
      <c r="A399" s="22">
        <v>44348</v>
      </c>
      <c r="B399" s="33">
        <v>152300</v>
      </c>
      <c r="C399" s="23">
        <f t="shared" si="141"/>
        <v>25891</v>
      </c>
      <c r="D399" s="23">
        <f t="shared" si="142"/>
        <v>12184</v>
      </c>
      <c r="E399" s="23">
        <v>1200</v>
      </c>
      <c r="F399" s="23"/>
      <c r="G399" s="23"/>
      <c r="H399" s="24">
        <f t="shared" si="143"/>
        <v>191575</v>
      </c>
      <c r="I399" s="25">
        <v>25000</v>
      </c>
      <c r="J399" s="25"/>
      <c r="K399" s="25"/>
      <c r="L399" s="25"/>
      <c r="M399" s="23">
        <v>25000</v>
      </c>
      <c r="N399" s="23">
        <v>960</v>
      </c>
      <c r="O399" s="25">
        <v>200</v>
      </c>
      <c r="P399" s="25">
        <v>1</v>
      </c>
      <c r="Q399" s="23">
        <f t="shared" si="144"/>
        <v>51161</v>
      </c>
      <c r="R399" s="24">
        <f t="shared" si="145"/>
        <v>140414</v>
      </c>
      <c r="S399" s="4"/>
    </row>
    <row r="400" spans="1:19" ht="20.100000000000001" customHeight="1">
      <c r="A400" s="22">
        <v>44378</v>
      </c>
      <c r="B400" s="33">
        <v>156900</v>
      </c>
      <c r="C400" s="23">
        <f t="shared" si="141"/>
        <v>26673</v>
      </c>
      <c r="D400" s="23">
        <f t="shared" si="142"/>
        <v>12552</v>
      </c>
      <c r="E400" s="23">
        <v>1200</v>
      </c>
      <c r="F400" s="23"/>
      <c r="G400" s="23"/>
      <c r="H400" s="24">
        <f t="shared" si="143"/>
        <v>197325</v>
      </c>
      <c r="I400" s="25">
        <v>25000</v>
      </c>
      <c r="J400" s="25"/>
      <c r="K400" s="25"/>
      <c r="L400" s="25"/>
      <c r="M400" s="23">
        <v>25000</v>
      </c>
      <c r="N400" s="23">
        <v>960</v>
      </c>
      <c r="O400" s="25">
        <v>200</v>
      </c>
      <c r="P400" s="25">
        <v>1</v>
      </c>
      <c r="Q400" s="23">
        <f t="shared" si="144"/>
        <v>51161</v>
      </c>
      <c r="R400" s="24">
        <f t="shared" si="145"/>
        <v>146164</v>
      </c>
      <c r="S400" s="4"/>
    </row>
    <row r="401" spans="1:19" ht="20.100000000000001" customHeight="1">
      <c r="A401" s="22">
        <v>44409</v>
      </c>
      <c r="B401" s="33">
        <v>156900</v>
      </c>
      <c r="C401" s="23">
        <f t="shared" si="141"/>
        <v>26673</v>
      </c>
      <c r="D401" s="23">
        <f t="shared" si="142"/>
        <v>12552</v>
      </c>
      <c r="E401" s="23">
        <v>1200</v>
      </c>
      <c r="F401" s="23"/>
      <c r="G401" s="23"/>
      <c r="H401" s="24">
        <f t="shared" si="143"/>
        <v>197325</v>
      </c>
      <c r="I401" s="25">
        <v>25000</v>
      </c>
      <c r="J401" s="25"/>
      <c r="K401" s="25"/>
      <c r="L401" s="25"/>
      <c r="M401" s="23">
        <v>25000</v>
      </c>
      <c r="N401" s="23">
        <v>960</v>
      </c>
      <c r="O401" s="25">
        <v>200</v>
      </c>
      <c r="P401" s="25">
        <v>1</v>
      </c>
      <c r="Q401" s="23">
        <f t="shared" si="144"/>
        <v>51161</v>
      </c>
      <c r="R401" s="24">
        <f t="shared" si="145"/>
        <v>146164</v>
      </c>
      <c r="S401" s="4"/>
    </row>
    <row r="402" spans="1:19" ht="20.100000000000001" customHeight="1">
      <c r="A402" s="22">
        <v>44440</v>
      </c>
      <c r="B402" s="33">
        <v>156900</v>
      </c>
      <c r="C402" s="23">
        <f t="shared" si="141"/>
        <v>26673</v>
      </c>
      <c r="D402" s="23">
        <f t="shared" si="142"/>
        <v>12552</v>
      </c>
      <c r="E402" s="23">
        <v>1200</v>
      </c>
      <c r="F402" s="23"/>
      <c r="G402" s="23"/>
      <c r="H402" s="24">
        <f t="shared" si="143"/>
        <v>197325</v>
      </c>
      <c r="I402" s="25">
        <v>25000</v>
      </c>
      <c r="J402" s="25"/>
      <c r="K402" s="25"/>
      <c r="L402" s="25"/>
      <c r="M402" s="23">
        <v>25000</v>
      </c>
      <c r="N402" s="23">
        <v>960</v>
      </c>
      <c r="O402" s="25">
        <v>200</v>
      </c>
      <c r="P402" s="25">
        <v>1</v>
      </c>
      <c r="Q402" s="23">
        <f t="shared" si="144"/>
        <v>51161</v>
      </c>
      <c r="R402" s="24">
        <f t="shared" si="145"/>
        <v>146164</v>
      </c>
      <c r="S402" s="4"/>
    </row>
    <row r="403" spans="1:19" ht="20.100000000000001" customHeight="1">
      <c r="A403" s="22">
        <v>44470</v>
      </c>
      <c r="B403" s="33">
        <v>156900</v>
      </c>
      <c r="C403" s="23">
        <f>ROUND((B403)*0.28,0)</f>
        <v>43932</v>
      </c>
      <c r="D403" s="23">
        <f t="shared" si="142"/>
        <v>12552</v>
      </c>
      <c r="E403" s="23">
        <v>1200</v>
      </c>
      <c r="F403" s="23"/>
      <c r="G403" s="23"/>
      <c r="H403" s="24">
        <f t="shared" si="143"/>
        <v>214584</v>
      </c>
      <c r="I403" s="25">
        <v>25000</v>
      </c>
      <c r="J403" s="25"/>
      <c r="K403" s="25"/>
      <c r="L403" s="25"/>
      <c r="M403" s="23">
        <v>25000</v>
      </c>
      <c r="N403" s="23">
        <v>960</v>
      </c>
      <c r="O403" s="25">
        <v>200</v>
      </c>
      <c r="P403" s="25">
        <v>1</v>
      </c>
      <c r="Q403" s="23">
        <f t="shared" si="144"/>
        <v>51161</v>
      </c>
      <c r="R403" s="24">
        <f t="shared" si="145"/>
        <v>163423</v>
      </c>
      <c r="S403" s="4"/>
    </row>
    <row r="404" spans="1:19" ht="20.100000000000001" customHeight="1">
      <c r="A404" s="22">
        <v>44501</v>
      </c>
      <c r="B404" s="33">
        <v>156900</v>
      </c>
      <c r="C404" s="23">
        <f t="shared" ref="C404:C407" si="146">ROUND((B404)*0.28,0)</f>
        <v>43932</v>
      </c>
      <c r="D404" s="23">
        <f t="shared" si="142"/>
        <v>12552</v>
      </c>
      <c r="E404" s="23">
        <v>1200</v>
      </c>
      <c r="F404" s="23"/>
      <c r="G404" s="23"/>
      <c r="H404" s="24">
        <f t="shared" si="143"/>
        <v>214584</v>
      </c>
      <c r="I404" s="25">
        <v>25000</v>
      </c>
      <c r="J404" s="25"/>
      <c r="K404" s="25"/>
      <c r="L404" s="25"/>
      <c r="M404" s="23">
        <v>25000</v>
      </c>
      <c r="N404" s="23">
        <v>960</v>
      </c>
      <c r="O404" s="25">
        <v>200</v>
      </c>
      <c r="P404" s="25">
        <v>1</v>
      </c>
      <c r="Q404" s="23">
        <f t="shared" si="144"/>
        <v>51161</v>
      </c>
      <c r="R404" s="24">
        <f t="shared" si="145"/>
        <v>163423</v>
      </c>
      <c r="S404" s="4"/>
    </row>
    <row r="405" spans="1:19" ht="20.100000000000001" customHeight="1">
      <c r="A405" s="22">
        <v>44531</v>
      </c>
      <c r="B405" s="33">
        <v>156900</v>
      </c>
      <c r="C405" s="23">
        <f t="shared" si="146"/>
        <v>43932</v>
      </c>
      <c r="D405" s="23">
        <f t="shared" si="142"/>
        <v>12552</v>
      </c>
      <c r="E405" s="23">
        <v>1200</v>
      </c>
      <c r="F405" s="23"/>
      <c r="G405" s="23"/>
      <c r="H405" s="24">
        <f t="shared" si="143"/>
        <v>214584</v>
      </c>
      <c r="I405" s="25">
        <v>25000</v>
      </c>
      <c r="J405" s="25"/>
      <c r="K405" s="25"/>
      <c r="L405" s="25"/>
      <c r="M405" s="23"/>
      <c r="N405" s="23">
        <v>960</v>
      </c>
      <c r="O405" s="25">
        <v>200</v>
      </c>
      <c r="P405" s="25">
        <v>1</v>
      </c>
      <c r="Q405" s="23">
        <f t="shared" si="144"/>
        <v>26161</v>
      </c>
      <c r="R405" s="24">
        <f t="shared" si="145"/>
        <v>188423</v>
      </c>
      <c r="S405" s="7"/>
    </row>
    <row r="406" spans="1:19" ht="20.100000000000001" customHeight="1">
      <c r="A406" s="22">
        <v>44562</v>
      </c>
      <c r="B406" s="33">
        <v>156900</v>
      </c>
      <c r="C406" s="23">
        <f t="shared" si="146"/>
        <v>43932</v>
      </c>
      <c r="D406" s="23">
        <f t="shared" si="142"/>
        <v>12552</v>
      </c>
      <c r="E406" s="23">
        <v>1200</v>
      </c>
      <c r="F406" s="23"/>
      <c r="G406" s="23"/>
      <c r="H406" s="24">
        <f t="shared" si="143"/>
        <v>214584</v>
      </c>
      <c r="I406" s="25">
        <v>25000</v>
      </c>
      <c r="J406" s="25"/>
      <c r="K406" s="25"/>
      <c r="L406" s="25"/>
      <c r="M406" s="23"/>
      <c r="N406" s="23">
        <v>960</v>
      </c>
      <c r="O406" s="25">
        <v>200</v>
      </c>
      <c r="P406" s="25">
        <v>1</v>
      </c>
      <c r="Q406" s="23">
        <f t="shared" si="144"/>
        <v>26161</v>
      </c>
      <c r="R406" s="24">
        <f t="shared" si="145"/>
        <v>188423</v>
      </c>
      <c r="S406" s="7"/>
    </row>
    <row r="407" spans="1:19" ht="20.100000000000001" customHeight="1">
      <c r="A407" s="22">
        <v>44593</v>
      </c>
      <c r="B407" s="33">
        <v>156900</v>
      </c>
      <c r="C407" s="23">
        <f t="shared" si="146"/>
        <v>43932</v>
      </c>
      <c r="D407" s="23">
        <f t="shared" si="142"/>
        <v>12552</v>
      </c>
      <c r="E407" s="23">
        <v>1200</v>
      </c>
      <c r="F407" s="23"/>
      <c r="G407" s="23"/>
      <c r="H407" s="24">
        <f t="shared" si="143"/>
        <v>214584</v>
      </c>
      <c r="I407" s="25">
        <v>25000</v>
      </c>
      <c r="J407" s="23"/>
      <c r="K407" s="23"/>
      <c r="L407" s="23"/>
      <c r="M407" s="23"/>
      <c r="N407" s="23">
        <v>960</v>
      </c>
      <c r="O407" s="25">
        <v>300</v>
      </c>
      <c r="P407" s="25">
        <v>1</v>
      </c>
      <c r="Q407" s="23">
        <f t="shared" si="144"/>
        <v>26261</v>
      </c>
      <c r="R407" s="24">
        <f t="shared" si="145"/>
        <v>188323</v>
      </c>
      <c r="S407" s="8"/>
    </row>
    <row r="408" spans="1:19" ht="20.100000000000001" customHeight="1">
      <c r="A408" s="26" t="s">
        <v>4</v>
      </c>
      <c r="B408" s="24">
        <f>SUM(B396:B407)</f>
        <v>1864400</v>
      </c>
      <c r="C408" s="24">
        <f t="shared" ref="C408:R408" si="147">SUM(C396:C407)</f>
        <v>403243</v>
      </c>
      <c r="D408" s="24">
        <f t="shared" si="147"/>
        <v>149152</v>
      </c>
      <c r="E408" s="24">
        <f t="shared" si="147"/>
        <v>14400</v>
      </c>
      <c r="F408" s="24">
        <f t="shared" si="147"/>
        <v>0</v>
      </c>
      <c r="G408" s="24">
        <f t="shared" si="147"/>
        <v>0</v>
      </c>
      <c r="H408" s="24">
        <f t="shared" si="147"/>
        <v>2431195</v>
      </c>
      <c r="I408" s="24">
        <f t="shared" si="147"/>
        <v>295000</v>
      </c>
      <c r="J408" s="24">
        <f t="shared" si="147"/>
        <v>0</v>
      </c>
      <c r="K408" s="24">
        <f t="shared" si="147"/>
        <v>0</v>
      </c>
      <c r="L408" s="24">
        <f t="shared" si="147"/>
        <v>0</v>
      </c>
      <c r="M408" s="24">
        <f t="shared" si="147"/>
        <v>225000</v>
      </c>
      <c r="N408" s="24">
        <f t="shared" si="147"/>
        <v>11520</v>
      </c>
      <c r="O408" s="24">
        <f t="shared" si="147"/>
        <v>2500</v>
      </c>
      <c r="P408" s="24">
        <f t="shared" si="147"/>
        <v>12</v>
      </c>
      <c r="Q408" s="24">
        <f t="shared" si="147"/>
        <v>534032</v>
      </c>
      <c r="R408" s="24">
        <f t="shared" si="147"/>
        <v>1897163</v>
      </c>
      <c r="S408" s="5"/>
    </row>
    <row r="409" spans="1:19" ht="20.100000000000001" customHeight="1">
      <c r="A409" s="29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5"/>
    </row>
    <row r="410" spans="1:19" ht="20.100000000000001" customHeight="1">
      <c r="A410" s="29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5"/>
    </row>
    <row r="411" spans="1:19" ht="20.100000000000001" customHeight="1">
      <c r="A411" s="29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5"/>
    </row>
    <row r="412" spans="1:19" ht="20.100000000000001" customHeight="1">
      <c r="A412" s="69" t="s">
        <v>30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5"/>
    </row>
    <row r="413" spans="1:19" ht="20.100000000000001" customHeight="1">
      <c r="A413" s="69" t="s">
        <v>46</v>
      </c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4"/>
    </row>
    <row r="414" spans="1:19" ht="20.100000000000001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2"/>
    </row>
    <row r="415" spans="1:19" ht="20.100000000000001" customHeight="1">
      <c r="A415" s="18" t="s">
        <v>113</v>
      </c>
      <c r="B415" s="18"/>
      <c r="C415" s="18"/>
      <c r="D415" s="18"/>
      <c r="E415" s="18"/>
      <c r="F415" s="18"/>
      <c r="G415" s="18"/>
      <c r="H415" s="18"/>
      <c r="I415" s="18" t="s">
        <v>64</v>
      </c>
      <c r="J415" s="18"/>
      <c r="K415" s="18"/>
      <c r="L415" s="19"/>
      <c r="M415" s="19"/>
      <c r="N415" s="19"/>
      <c r="O415" s="18"/>
      <c r="P415" s="18"/>
      <c r="Q415" s="18"/>
      <c r="R415" s="18"/>
      <c r="S415" s="2"/>
    </row>
    <row r="416" spans="1:19" ht="20.100000000000001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9"/>
      <c r="M416" s="19"/>
      <c r="N416" s="19"/>
      <c r="O416" s="18"/>
      <c r="P416" s="18"/>
      <c r="Q416" s="18"/>
      <c r="R416" s="18"/>
      <c r="S416" s="2"/>
    </row>
    <row r="417" spans="1:19" ht="39.950000000000003" customHeight="1">
      <c r="A417" s="20" t="s">
        <v>0</v>
      </c>
      <c r="B417" s="20" t="s">
        <v>1</v>
      </c>
      <c r="C417" s="20" t="s">
        <v>2</v>
      </c>
      <c r="D417" s="20" t="s">
        <v>3</v>
      </c>
      <c r="E417" s="20" t="s">
        <v>104</v>
      </c>
      <c r="F417" s="20" t="s">
        <v>44</v>
      </c>
      <c r="G417" s="20" t="s">
        <v>19</v>
      </c>
      <c r="H417" s="21" t="s">
        <v>120</v>
      </c>
      <c r="I417" s="20" t="s">
        <v>34</v>
      </c>
      <c r="J417" s="20" t="s">
        <v>13</v>
      </c>
      <c r="K417" s="20" t="s">
        <v>21</v>
      </c>
      <c r="L417" s="20" t="s">
        <v>132</v>
      </c>
      <c r="M417" s="20" t="s">
        <v>11</v>
      </c>
      <c r="N417" s="20" t="s">
        <v>6</v>
      </c>
      <c r="O417" s="20" t="s">
        <v>130</v>
      </c>
      <c r="P417" s="20" t="s">
        <v>121</v>
      </c>
      <c r="Q417" s="21" t="s">
        <v>122</v>
      </c>
      <c r="R417" s="21" t="s">
        <v>7</v>
      </c>
      <c r="S417" s="13"/>
    </row>
    <row r="418" spans="1:19" ht="20.100000000000001" customHeight="1">
      <c r="A418" s="22">
        <v>44256</v>
      </c>
      <c r="B418" s="23">
        <v>192900</v>
      </c>
      <c r="C418" s="23">
        <f t="shared" ref="C418:C424" si="148">ROUND((B418)*0.17,0)</f>
        <v>32793</v>
      </c>
      <c r="D418" s="23">
        <f t="shared" ref="D418:D429" si="149">ROUND((B418)*0.08,0)</f>
        <v>15432</v>
      </c>
      <c r="E418" s="23">
        <v>1200</v>
      </c>
      <c r="F418" s="23"/>
      <c r="G418" s="23"/>
      <c r="H418" s="24">
        <f t="shared" ref="H418:H429" si="150">SUM(B418:G418)</f>
        <v>242325</v>
      </c>
      <c r="I418" s="25">
        <v>25000</v>
      </c>
      <c r="J418" s="25"/>
      <c r="K418" s="25"/>
      <c r="L418" s="25"/>
      <c r="M418" s="23">
        <v>50000</v>
      </c>
      <c r="N418" s="23">
        <v>960</v>
      </c>
      <c r="O418" s="25">
        <v>200</v>
      </c>
      <c r="P418" s="25">
        <v>1</v>
      </c>
      <c r="Q418" s="23">
        <f t="shared" ref="Q418:Q429" si="151">SUM(I418:P418)</f>
        <v>76161</v>
      </c>
      <c r="R418" s="24">
        <f t="shared" ref="R418:R429" si="152">H418-Q418</f>
        <v>166164</v>
      </c>
      <c r="S418" s="14"/>
    </row>
    <row r="419" spans="1:19" ht="20.100000000000001" customHeight="1">
      <c r="A419" s="22">
        <v>44287</v>
      </c>
      <c r="B419" s="23">
        <v>192900</v>
      </c>
      <c r="C419" s="23">
        <f t="shared" si="148"/>
        <v>32793</v>
      </c>
      <c r="D419" s="23">
        <f t="shared" si="149"/>
        <v>15432</v>
      </c>
      <c r="E419" s="23">
        <v>1200</v>
      </c>
      <c r="F419" s="23"/>
      <c r="G419" s="23"/>
      <c r="H419" s="24">
        <f t="shared" si="150"/>
        <v>242325</v>
      </c>
      <c r="I419" s="25">
        <v>25000</v>
      </c>
      <c r="J419" s="25"/>
      <c r="K419" s="25"/>
      <c r="L419" s="25"/>
      <c r="M419" s="23">
        <v>50000</v>
      </c>
      <c r="N419" s="23">
        <v>960</v>
      </c>
      <c r="O419" s="25">
        <v>200</v>
      </c>
      <c r="P419" s="25">
        <v>1</v>
      </c>
      <c r="Q419" s="23">
        <f t="shared" si="151"/>
        <v>76161</v>
      </c>
      <c r="R419" s="24">
        <f t="shared" si="152"/>
        <v>166164</v>
      </c>
      <c r="S419" s="14"/>
    </row>
    <row r="420" spans="1:19" ht="20.100000000000001" customHeight="1">
      <c r="A420" s="22">
        <v>44317</v>
      </c>
      <c r="B420" s="23">
        <v>192900</v>
      </c>
      <c r="C420" s="23">
        <f t="shared" si="148"/>
        <v>32793</v>
      </c>
      <c r="D420" s="23">
        <f t="shared" si="149"/>
        <v>15432</v>
      </c>
      <c r="E420" s="23">
        <v>1200</v>
      </c>
      <c r="F420" s="23"/>
      <c r="G420" s="23"/>
      <c r="H420" s="24">
        <f t="shared" si="150"/>
        <v>242325</v>
      </c>
      <c r="I420" s="25">
        <v>25000</v>
      </c>
      <c r="J420" s="25"/>
      <c r="K420" s="25"/>
      <c r="L420" s="25"/>
      <c r="M420" s="23">
        <v>50000</v>
      </c>
      <c r="N420" s="23">
        <v>960</v>
      </c>
      <c r="O420" s="25">
        <v>200</v>
      </c>
      <c r="P420" s="25">
        <v>1</v>
      </c>
      <c r="Q420" s="23">
        <f t="shared" si="151"/>
        <v>76161</v>
      </c>
      <c r="R420" s="24">
        <f t="shared" si="152"/>
        <v>166164</v>
      </c>
      <c r="S420" s="14"/>
    </row>
    <row r="421" spans="1:19" ht="20.100000000000001" customHeight="1">
      <c r="A421" s="22">
        <v>44348</v>
      </c>
      <c r="B421" s="23">
        <v>192900</v>
      </c>
      <c r="C421" s="23">
        <f t="shared" si="148"/>
        <v>32793</v>
      </c>
      <c r="D421" s="23">
        <f t="shared" si="149"/>
        <v>15432</v>
      </c>
      <c r="E421" s="23">
        <v>1200</v>
      </c>
      <c r="F421" s="23"/>
      <c r="G421" s="23"/>
      <c r="H421" s="24">
        <f t="shared" si="150"/>
        <v>242325</v>
      </c>
      <c r="I421" s="25">
        <v>25000</v>
      </c>
      <c r="J421" s="25"/>
      <c r="K421" s="25"/>
      <c r="L421" s="25"/>
      <c r="M421" s="23">
        <v>50000</v>
      </c>
      <c r="N421" s="23">
        <v>960</v>
      </c>
      <c r="O421" s="25">
        <v>200</v>
      </c>
      <c r="P421" s="25">
        <v>1</v>
      </c>
      <c r="Q421" s="23">
        <f t="shared" si="151"/>
        <v>76161</v>
      </c>
      <c r="R421" s="24">
        <f t="shared" si="152"/>
        <v>166164</v>
      </c>
      <c r="S421" s="14"/>
    </row>
    <row r="422" spans="1:19" ht="20.100000000000001" customHeight="1">
      <c r="A422" s="22">
        <v>44378</v>
      </c>
      <c r="B422" s="23">
        <v>198700</v>
      </c>
      <c r="C422" s="23">
        <f t="shared" si="148"/>
        <v>33779</v>
      </c>
      <c r="D422" s="23">
        <f t="shared" si="149"/>
        <v>15896</v>
      </c>
      <c r="E422" s="23">
        <v>1200</v>
      </c>
      <c r="F422" s="23"/>
      <c r="G422" s="23"/>
      <c r="H422" s="24">
        <f t="shared" si="150"/>
        <v>249575</v>
      </c>
      <c r="I422" s="25">
        <v>25000</v>
      </c>
      <c r="J422" s="25"/>
      <c r="K422" s="25"/>
      <c r="L422" s="25"/>
      <c r="M422" s="23">
        <v>50000</v>
      </c>
      <c r="N422" s="23">
        <v>960</v>
      </c>
      <c r="O422" s="25">
        <v>200</v>
      </c>
      <c r="P422" s="25">
        <v>1</v>
      </c>
      <c r="Q422" s="23">
        <f t="shared" si="151"/>
        <v>76161</v>
      </c>
      <c r="R422" s="24">
        <f t="shared" si="152"/>
        <v>173414</v>
      </c>
      <c r="S422" s="14"/>
    </row>
    <row r="423" spans="1:19" ht="20.100000000000001" customHeight="1">
      <c r="A423" s="22">
        <v>44409</v>
      </c>
      <c r="B423" s="23">
        <v>198700</v>
      </c>
      <c r="C423" s="23">
        <f t="shared" si="148"/>
        <v>33779</v>
      </c>
      <c r="D423" s="23">
        <f t="shared" si="149"/>
        <v>15896</v>
      </c>
      <c r="E423" s="23">
        <v>1200</v>
      </c>
      <c r="F423" s="23"/>
      <c r="G423" s="23">
        <v>523558</v>
      </c>
      <c r="H423" s="24">
        <f t="shared" si="150"/>
        <v>773133</v>
      </c>
      <c r="I423" s="25">
        <v>25000</v>
      </c>
      <c r="J423" s="25"/>
      <c r="K423" s="25"/>
      <c r="L423" s="25"/>
      <c r="M423" s="23">
        <v>207000</v>
      </c>
      <c r="N423" s="23">
        <v>960</v>
      </c>
      <c r="O423" s="25">
        <v>200</v>
      </c>
      <c r="P423" s="25">
        <v>1</v>
      </c>
      <c r="Q423" s="23">
        <f t="shared" si="151"/>
        <v>233161</v>
      </c>
      <c r="R423" s="24">
        <f t="shared" si="152"/>
        <v>539972</v>
      </c>
      <c r="S423" s="6"/>
    </row>
    <row r="424" spans="1:19" ht="20.100000000000001" customHeight="1">
      <c r="A424" s="22">
        <v>44440</v>
      </c>
      <c r="B424" s="23">
        <v>198700</v>
      </c>
      <c r="C424" s="23">
        <f t="shared" si="148"/>
        <v>33779</v>
      </c>
      <c r="D424" s="23">
        <f t="shared" si="149"/>
        <v>15896</v>
      </c>
      <c r="E424" s="23">
        <v>1200</v>
      </c>
      <c r="F424" s="23"/>
      <c r="G424" s="23"/>
      <c r="H424" s="24">
        <f t="shared" si="150"/>
        <v>249575</v>
      </c>
      <c r="I424" s="25">
        <v>25000</v>
      </c>
      <c r="J424" s="25"/>
      <c r="K424" s="25"/>
      <c r="L424" s="25"/>
      <c r="M424" s="23">
        <v>50000</v>
      </c>
      <c r="N424" s="23">
        <v>960</v>
      </c>
      <c r="O424" s="25">
        <v>200</v>
      </c>
      <c r="P424" s="25">
        <v>1</v>
      </c>
      <c r="Q424" s="23">
        <f t="shared" si="151"/>
        <v>76161</v>
      </c>
      <c r="R424" s="24">
        <f t="shared" si="152"/>
        <v>173414</v>
      </c>
      <c r="S424" s="4"/>
    </row>
    <row r="425" spans="1:19" ht="20.100000000000001" customHeight="1">
      <c r="A425" s="22">
        <v>44470</v>
      </c>
      <c r="B425" s="23"/>
      <c r="C425" s="23">
        <f>ROUND((B425)*0.28,0)</f>
        <v>0</v>
      </c>
      <c r="D425" s="23">
        <f t="shared" si="149"/>
        <v>0</v>
      </c>
      <c r="E425" s="23">
        <v>1200</v>
      </c>
      <c r="F425" s="23"/>
      <c r="G425" s="23"/>
      <c r="H425" s="24">
        <f t="shared" si="150"/>
        <v>1200</v>
      </c>
      <c r="I425" s="25">
        <v>25000</v>
      </c>
      <c r="J425" s="25"/>
      <c r="K425" s="25"/>
      <c r="L425" s="25"/>
      <c r="M425" s="23">
        <v>50000</v>
      </c>
      <c r="N425" s="23">
        <v>960</v>
      </c>
      <c r="O425" s="25">
        <v>200</v>
      </c>
      <c r="P425" s="25">
        <v>1</v>
      </c>
      <c r="Q425" s="23">
        <f t="shared" si="151"/>
        <v>76161</v>
      </c>
      <c r="R425" s="24">
        <f t="shared" si="152"/>
        <v>-74961</v>
      </c>
      <c r="S425" s="4"/>
    </row>
    <row r="426" spans="1:19" ht="20.100000000000001" customHeight="1">
      <c r="A426" s="22">
        <v>44501</v>
      </c>
      <c r="B426" s="23"/>
      <c r="C426" s="23">
        <f t="shared" ref="C426:C429" si="153">ROUND((B426)*0.28,0)</f>
        <v>0</v>
      </c>
      <c r="D426" s="23">
        <f t="shared" si="149"/>
        <v>0</v>
      </c>
      <c r="E426" s="23">
        <v>1200</v>
      </c>
      <c r="F426" s="23"/>
      <c r="G426" s="23"/>
      <c r="H426" s="24">
        <f t="shared" si="150"/>
        <v>1200</v>
      </c>
      <c r="I426" s="25">
        <v>25000</v>
      </c>
      <c r="J426" s="25"/>
      <c r="K426" s="25"/>
      <c r="L426" s="25"/>
      <c r="M426" s="23">
        <v>50000</v>
      </c>
      <c r="N426" s="23">
        <v>960</v>
      </c>
      <c r="O426" s="25">
        <v>200</v>
      </c>
      <c r="P426" s="25">
        <v>1</v>
      </c>
      <c r="Q426" s="23">
        <f t="shared" si="151"/>
        <v>76161</v>
      </c>
      <c r="R426" s="24">
        <f t="shared" si="152"/>
        <v>-74961</v>
      </c>
      <c r="S426" s="4"/>
    </row>
    <row r="427" spans="1:19" ht="20.100000000000001" customHeight="1">
      <c r="A427" s="22">
        <v>44531</v>
      </c>
      <c r="B427" s="23"/>
      <c r="C427" s="23">
        <f t="shared" si="153"/>
        <v>0</v>
      </c>
      <c r="D427" s="23">
        <f t="shared" si="149"/>
        <v>0</v>
      </c>
      <c r="E427" s="23">
        <v>1200</v>
      </c>
      <c r="F427" s="23"/>
      <c r="G427" s="23"/>
      <c r="H427" s="24">
        <f t="shared" si="150"/>
        <v>1200</v>
      </c>
      <c r="I427" s="25">
        <v>25000</v>
      </c>
      <c r="J427" s="25"/>
      <c r="K427" s="25"/>
      <c r="L427" s="25"/>
      <c r="M427" s="23"/>
      <c r="N427" s="23">
        <v>960</v>
      </c>
      <c r="O427" s="25">
        <v>200</v>
      </c>
      <c r="P427" s="25">
        <v>1</v>
      </c>
      <c r="Q427" s="23">
        <f t="shared" si="151"/>
        <v>26161</v>
      </c>
      <c r="R427" s="24">
        <f t="shared" si="152"/>
        <v>-24961</v>
      </c>
      <c r="S427" s="4"/>
    </row>
    <row r="428" spans="1:19" ht="20.100000000000001" customHeight="1">
      <c r="A428" s="22">
        <v>44562</v>
      </c>
      <c r="B428" s="23"/>
      <c r="C428" s="23">
        <f t="shared" si="153"/>
        <v>0</v>
      </c>
      <c r="D428" s="23">
        <f t="shared" si="149"/>
        <v>0</v>
      </c>
      <c r="E428" s="23">
        <v>1200</v>
      </c>
      <c r="F428" s="23"/>
      <c r="G428" s="23"/>
      <c r="H428" s="24">
        <f t="shared" si="150"/>
        <v>1200</v>
      </c>
      <c r="I428" s="25">
        <v>25000</v>
      </c>
      <c r="J428" s="25"/>
      <c r="K428" s="25"/>
      <c r="L428" s="25"/>
      <c r="M428" s="23"/>
      <c r="N428" s="23">
        <v>960</v>
      </c>
      <c r="O428" s="25">
        <v>200</v>
      </c>
      <c r="P428" s="25">
        <v>1</v>
      </c>
      <c r="Q428" s="23">
        <f t="shared" si="151"/>
        <v>26161</v>
      </c>
      <c r="R428" s="24">
        <f t="shared" si="152"/>
        <v>-24961</v>
      </c>
      <c r="S428" s="4"/>
    </row>
    <row r="429" spans="1:19" ht="20.100000000000001" customHeight="1">
      <c r="A429" s="22">
        <v>44593</v>
      </c>
      <c r="B429" s="23"/>
      <c r="C429" s="23">
        <f t="shared" si="153"/>
        <v>0</v>
      </c>
      <c r="D429" s="23">
        <f t="shared" si="149"/>
        <v>0</v>
      </c>
      <c r="E429" s="23">
        <v>1200</v>
      </c>
      <c r="F429" s="23"/>
      <c r="G429" s="23"/>
      <c r="H429" s="24">
        <f t="shared" si="150"/>
        <v>1200</v>
      </c>
      <c r="I429" s="25">
        <v>25000</v>
      </c>
      <c r="J429" s="25"/>
      <c r="K429" s="25"/>
      <c r="L429" s="25"/>
      <c r="M429" s="23"/>
      <c r="N429" s="23">
        <v>960</v>
      </c>
      <c r="O429" s="25">
        <v>300</v>
      </c>
      <c r="P429" s="25">
        <v>1</v>
      </c>
      <c r="Q429" s="23">
        <f t="shared" si="151"/>
        <v>26261</v>
      </c>
      <c r="R429" s="24">
        <f t="shared" si="152"/>
        <v>-25061</v>
      </c>
      <c r="S429" s="4"/>
    </row>
    <row r="430" spans="1:19" ht="20.100000000000001" customHeight="1">
      <c r="A430" s="26" t="s">
        <v>4</v>
      </c>
      <c r="B430" s="24">
        <f>SUM(B418:B429)</f>
        <v>1367700</v>
      </c>
      <c r="C430" s="24">
        <f t="shared" ref="C430:R430" si="154">SUM(C418:C429)</f>
        <v>232509</v>
      </c>
      <c r="D430" s="24">
        <f t="shared" si="154"/>
        <v>109416</v>
      </c>
      <c r="E430" s="24">
        <f t="shared" si="154"/>
        <v>14400</v>
      </c>
      <c r="F430" s="24">
        <f t="shared" si="154"/>
        <v>0</v>
      </c>
      <c r="G430" s="24">
        <f t="shared" si="154"/>
        <v>523558</v>
      </c>
      <c r="H430" s="24">
        <f t="shared" si="154"/>
        <v>2247583</v>
      </c>
      <c r="I430" s="24">
        <f t="shared" si="154"/>
        <v>300000</v>
      </c>
      <c r="J430" s="24">
        <f t="shared" si="154"/>
        <v>0</v>
      </c>
      <c r="K430" s="24">
        <f t="shared" si="154"/>
        <v>0</v>
      </c>
      <c r="L430" s="24">
        <f t="shared" si="154"/>
        <v>0</v>
      </c>
      <c r="M430" s="24">
        <f t="shared" si="154"/>
        <v>607000</v>
      </c>
      <c r="N430" s="24">
        <f t="shared" si="154"/>
        <v>11520</v>
      </c>
      <c r="O430" s="24">
        <f t="shared" si="154"/>
        <v>2500</v>
      </c>
      <c r="P430" s="24">
        <f t="shared" si="154"/>
        <v>12</v>
      </c>
      <c r="Q430" s="24">
        <f t="shared" si="154"/>
        <v>921032</v>
      </c>
      <c r="R430" s="24">
        <f t="shared" si="154"/>
        <v>1326551</v>
      </c>
      <c r="S430" s="4"/>
    </row>
    <row r="431" spans="1:19" ht="20.100000000000001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4"/>
    </row>
    <row r="432" spans="1:19" ht="20.100000000000001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2"/>
    </row>
    <row r="433" spans="1:19" ht="20.100000000000001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5"/>
    </row>
    <row r="434" spans="1:19" ht="20.100000000000001" customHeight="1">
      <c r="A434" s="69" t="s">
        <v>30</v>
      </c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15"/>
    </row>
    <row r="435" spans="1:19" ht="20.100000000000001" customHeight="1">
      <c r="A435" s="69" t="s">
        <v>46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2"/>
    </row>
    <row r="436" spans="1:19" ht="20.100000000000001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2"/>
    </row>
    <row r="437" spans="1:19" ht="20.100000000000001" customHeight="1">
      <c r="A437" s="18" t="s">
        <v>45</v>
      </c>
      <c r="B437" s="18"/>
      <c r="C437" s="18"/>
      <c r="D437" s="18"/>
      <c r="E437" s="18"/>
      <c r="F437" s="18"/>
      <c r="G437" s="18"/>
      <c r="H437" s="18"/>
      <c r="I437" s="18" t="s">
        <v>64</v>
      </c>
      <c r="J437" s="18"/>
      <c r="K437" s="18"/>
      <c r="L437" s="19"/>
      <c r="M437" s="19"/>
      <c r="N437" s="19"/>
      <c r="O437" s="18"/>
      <c r="P437" s="18"/>
      <c r="Q437" s="18"/>
      <c r="R437" s="18"/>
      <c r="S437" s="2"/>
    </row>
    <row r="438" spans="1:19" ht="20.100000000000001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9"/>
      <c r="M438" s="19"/>
      <c r="N438" s="19"/>
      <c r="O438" s="18"/>
      <c r="P438" s="18"/>
      <c r="Q438" s="18"/>
      <c r="R438" s="18"/>
      <c r="S438" s="2"/>
    </row>
    <row r="439" spans="1:19" ht="39.950000000000003" customHeight="1">
      <c r="A439" s="20" t="s">
        <v>0</v>
      </c>
      <c r="B439" s="20" t="s">
        <v>1</v>
      </c>
      <c r="C439" s="20" t="s">
        <v>2</v>
      </c>
      <c r="D439" s="20" t="s">
        <v>3</v>
      </c>
      <c r="E439" s="20" t="s">
        <v>104</v>
      </c>
      <c r="F439" s="20" t="s">
        <v>44</v>
      </c>
      <c r="G439" s="20" t="s">
        <v>19</v>
      </c>
      <c r="H439" s="21" t="s">
        <v>120</v>
      </c>
      <c r="I439" s="20" t="s">
        <v>34</v>
      </c>
      <c r="J439" s="20" t="s">
        <v>13</v>
      </c>
      <c r="K439" s="20" t="s">
        <v>21</v>
      </c>
      <c r="L439" s="20" t="s">
        <v>132</v>
      </c>
      <c r="M439" s="20" t="s">
        <v>11</v>
      </c>
      <c r="N439" s="20" t="s">
        <v>6</v>
      </c>
      <c r="O439" s="20" t="s">
        <v>130</v>
      </c>
      <c r="P439" s="20" t="s">
        <v>121</v>
      </c>
      <c r="Q439" s="21" t="s">
        <v>122</v>
      </c>
      <c r="R439" s="21" t="s">
        <v>7</v>
      </c>
      <c r="S439" s="2"/>
    </row>
    <row r="440" spans="1:19" ht="20.100000000000001" customHeight="1">
      <c r="A440" s="22">
        <v>44256</v>
      </c>
      <c r="B440" s="23">
        <v>172200</v>
      </c>
      <c r="C440" s="23">
        <f t="shared" ref="C440:C451" si="155">ROUND((B440)*0.17,0)</f>
        <v>29274</v>
      </c>
      <c r="D440" s="23">
        <f t="shared" ref="D440:D451" si="156">ROUND((B440)*0.08,0)</f>
        <v>13776</v>
      </c>
      <c r="E440" s="23">
        <v>1200</v>
      </c>
      <c r="F440" s="23"/>
      <c r="G440" s="23"/>
      <c r="H440" s="24">
        <f>SUM(B440:G440)</f>
        <v>216450</v>
      </c>
      <c r="I440" s="25">
        <v>15000</v>
      </c>
      <c r="J440" s="25"/>
      <c r="K440" s="25"/>
      <c r="L440" s="25"/>
      <c r="M440" s="23">
        <v>50000</v>
      </c>
      <c r="N440" s="23">
        <v>960</v>
      </c>
      <c r="O440" s="25">
        <v>200</v>
      </c>
      <c r="P440" s="25">
        <v>1</v>
      </c>
      <c r="Q440" s="23">
        <f t="shared" ref="Q440:Q451" si="157">SUM(I440:P440)</f>
        <v>66161</v>
      </c>
      <c r="R440" s="24">
        <f t="shared" ref="R440:R451" si="158">H440-Q440</f>
        <v>150289</v>
      </c>
      <c r="S440" s="2"/>
    </row>
    <row r="441" spans="1:19" ht="20.100000000000001" customHeight="1">
      <c r="A441" s="22">
        <v>44287</v>
      </c>
      <c r="B441" s="23">
        <v>172200</v>
      </c>
      <c r="C441" s="23">
        <f t="shared" si="155"/>
        <v>29274</v>
      </c>
      <c r="D441" s="23">
        <f t="shared" si="156"/>
        <v>13776</v>
      </c>
      <c r="E441" s="23">
        <v>1200</v>
      </c>
      <c r="F441" s="23"/>
      <c r="G441" s="23"/>
      <c r="H441" s="24">
        <f t="shared" ref="H441:H451" si="159">SUM(B441:G441)</f>
        <v>216450</v>
      </c>
      <c r="I441" s="25">
        <v>15000</v>
      </c>
      <c r="J441" s="25"/>
      <c r="K441" s="25"/>
      <c r="L441" s="25"/>
      <c r="M441" s="23">
        <v>50000</v>
      </c>
      <c r="N441" s="23">
        <v>960</v>
      </c>
      <c r="O441" s="25">
        <v>200</v>
      </c>
      <c r="P441" s="25">
        <v>1</v>
      </c>
      <c r="Q441" s="23">
        <f t="shared" si="157"/>
        <v>66161</v>
      </c>
      <c r="R441" s="24">
        <f t="shared" si="158"/>
        <v>150289</v>
      </c>
      <c r="S441" s="2"/>
    </row>
    <row r="442" spans="1:19" ht="20.100000000000001" customHeight="1">
      <c r="A442" s="22">
        <v>44317</v>
      </c>
      <c r="B442" s="23">
        <v>172200</v>
      </c>
      <c r="C442" s="23">
        <f t="shared" si="155"/>
        <v>29274</v>
      </c>
      <c r="D442" s="23">
        <f t="shared" si="156"/>
        <v>13776</v>
      </c>
      <c r="E442" s="23">
        <v>1200</v>
      </c>
      <c r="F442" s="23"/>
      <c r="G442" s="23"/>
      <c r="H442" s="24">
        <f t="shared" si="159"/>
        <v>216450</v>
      </c>
      <c r="I442" s="25">
        <v>15000</v>
      </c>
      <c r="J442" s="25"/>
      <c r="K442" s="25"/>
      <c r="L442" s="25"/>
      <c r="M442" s="23">
        <v>50000</v>
      </c>
      <c r="N442" s="23">
        <v>960</v>
      </c>
      <c r="O442" s="25">
        <v>200</v>
      </c>
      <c r="P442" s="25">
        <v>1</v>
      </c>
      <c r="Q442" s="23">
        <f t="shared" si="157"/>
        <v>66161</v>
      </c>
      <c r="R442" s="24">
        <f t="shared" si="158"/>
        <v>150289</v>
      </c>
      <c r="S442" s="2"/>
    </row>
    <row r="443" spans="1:19" ht="20.100000000000001" customHeight="1">
      <c r="A443" s="22">
        <v>44348</v>
      </c>
      <c r="B443" s="23">
        <v>172200</v>
      </c>
      <c r="C443" s="23">
        <f t="shared" si="155"/>
        <v>29274</v>
      </c>
      <c r="D443" s="23">
        <f t="shared" si="156"/>
        <v>13776</v>
      </c>
      <c r="E443" s="23">
        <v>1200</v>
      </c>
      <c r="F443" s="23"/>
      <c r="G443" s="23"/>
      <c r="H443" s="24">
        <f t="shared" si="159"/>
        <v>216450</v>
      </c>
      <c r="I443" s="25">
        <v>15000</v>
      </c>
      <c r="J443" s="25"/>
      <c r="K443" s="25"/>
      <c r="L443" s="25"/>
      <c r="M443" s="23">
        <v>50000</v>
      </c>
      <c r="N443" s="23">
        <v>960</v>
      </c>
      <c r="O443" s="25">
        <v>200</v>
      </c>
      <c r="P443" s="25">
        <v>1</v>
      </c>
      <c r="Q443" s="23">
        <f t="shared" si="157"/>
        <v>66161</v>
      </c>
      <c r="R443" s="24">
        <f t="shared" si="158"/>
        <v>150289</v>
      </c>
      <c r="S443" s="2"/>
    </row>
    <row r="444" spans="1:19" ht="20.100000000000001" customHeight="1">
      <c r="A444" s="22">
        <v>44378</v>
      </c>
      <c r="B444" s="23">
        <v>177400</v>
      </c>
      <c r="C444" s="23">
        <f t="shared" si="155"/>
        <v>30158</v>
      </c>
      <c r="D444" s="23">
        <f t="shared" si="156"/>
        <v>14192</v>
      </c>
      <c r="E444" s="23">
        <v>1200</v>
      </c>
      <c r="F444" s="23"/>
      <c r="G444" s="23"/>
      <c r="H444" s="24">
        <f t="shared" si="159"/>
        <v>222950</v>
      </c>
      <c r="I444" s="25">
        <v>15000</v>
      </c>
      <c r="J444" s="25"/>
      <c r="K444" s="25"/>
      <c r="L444" s="25"/>
      <c r="M444" s="23">
        <v>50000</v>
      </c>
      <c r="N444" s="23">
        <v>960</v>
      </c>
      <c r="O444" s="25">
        <v>200</v>
      </c>
      <c r="P444" s="25">
        <v>1</v>
      </c>
      <c r="Q444" s="23">
        <f t="shared" si="157"/>
        <v>66161</v>
      </c>
      <c r="R444" s="24">
        <f t="shared" si="158"/>
        <v>156789</v>
      </c>
      <c r="S444" s="2"/>
    </row>
    <row r="445" spans="1:19" ht="20.100000000000001" customHeight="1">
      <c r="A445" s="22">
        <v>44409</v>
      </c>
      <c r="B445" s="23">
        <v>177400</v>
      </c>
      <c r="C445" s="23">
        <f t="shared" si="155"/>
        <v>30158</v>
      </c>
      <c r="D445" s="23">
        <f t="shared" si="156"/>
        <v>14192</v>
      </c>
      <c r="E445" s="23">
        <v>1200</v>
      </c>
      <c r="F445" s="23"/>
      <c r="G445" s="23"/>
      <c r="H445" s="24">
        <f t="shared" si="159"/>
        <v>222950</v>
      </c>
      <c r="I445" s="25">
        <v>15000</v>
      </c>
      <c r="J445" s="25"/>
      <c r="K445" s="25"/>
      <c r="L445" s="25"/>
      <c r="M445" s="23">
        <v>50000</v>
      </c>
      <c r="N445" s="23">
        <v>960</v>
      </c>
      <c r="O445" s="25">
        <v>200</v>
      </c>
      <c r="P445" s="25">
        <v>1</v>
      </c>
      <c r="Q445" s="23">
        <f t="shared" si="157"/>
        <v>66161</v>
      </c>
      <c r="R445" s="24">
        <f t="shared" si="158"/>
        <v>156789</v>
      </c>
      <c r="S445" s="2"/>
    </row>
    <row r="446" spans="1:19" ht="20.100000000000001" customHeight="1">
      <c r="A446" s="22">
        <v>44440</v>
      </c>
      <c r="B446" s="23">
        <v>177400</v>
      </c>
      <c r="C446" s="23">
        <f t="shared" si="155"/>
        <v>30158</v>
      </c>
      <c r="D446" s="23">
        <f t="shared" si="156"/>
        <v>14192</v>
      </c>
      <c r="E446" s="23">
        <v>1200</v>
      </c>
      <c r="F446" s="23"/>
      <c r="G446" s="23"/>
      <c r="H446" s="24">
        <f t="shared" si="159"/>
        <v>222950</v>
      </c>
      <c r="I446" s="25">
        <v>15000</v>
      </c>
      <c r="J446" s="25"/>
      <c r="K446" s="25"/>
      <c r="L446" s="25"/>
      <c r="M446" s="23">
        <v>50000</v>
      </c>
      <c r="N446" s="23">
        <v>960</v>
      </c>
      <c r="O446" s="25">
        <v>200</v>
      </c>
      <c r="P446" s="25">
        <v>1</v>
      </c>
      <c r="Q446" s="23">
        <f t="shared" si="157"/>
        <v>66161</v>
      </c>
      <c r="R446" s="24">
        <f t="shared" si="158"/>
        <v>156789</v>
      </c>
      <c r="S446" s="2"/>
    </row>
    <row r="447" spans="1:19" ht="20.100000000000001" customHeight="1">
      <c r="A447" s="22">
        <v>44470</v>
      </c>
      <c r="B447" s="23"/>
      <c r="C447" s="23">
        <f t="shared" si="155"/>
        <v>0</v>
      </c>
      <c r="D447" s="23">
        <f t="shared" si="156"/>
        <v>0</v>
      </c>
      <c r="E447" s="23"/>
      <c r="F447" s="23"/>
      <c r="G447" s="23"/>
      <c r="H447" s="24">
        <f t="shared" si="159"/>
        <v>0</v>
      </c>
      <c r="I447" s="25"/>
      <c r="J447" s="25"/>
      <c r="K447" s="25"/>
      <c r="L447" s="25"/>
      <c r="M447" s="23"/>
      <c r="N447" s="23"/>
      <c r="O447" s="25"/>
      <c r="P447" s="25"/>
      <c r="Q447" s="23">
        <f t="shared" si="157"/>
        <v>0</v>
      </c>
      <c r="R447" s="24">
        <f t="shared" si="158"/>
        <v>0</v>
      </c>
      <c r="S447" s="2"/>
    </row>
    <row r="448" spans="1:19" ht="20.100000000000001" customHeight="1">
      <c r="A448" s="22">
        <v>44501</v>
      </c>
      <c r="B448" s="23"/>
      <c r="C448" s="23">
        <f t="shared" si="155"/>
        <v>0</v>
      </c>
      <c r="D448" s="23">
        <f t="shared" si="156"/>
        <v>0</v>
      </c>
      <c r="E448" s="23"/>
      <c r="F448" s="23"/>
      <c r="G448" s="23"/>
      <c r="H448" s="24">
        <f t="shared" si="159"/>
        <v>0</v>
      </c>
      <c r="I448" s="25"/>
      <c r="J448" s="25"/>
      <c r="K448" s="25"/>
      <c r="L448" s="25"/>
      <c r="M448" s="23"/>
      <c r="N448" s="23"/>
      <c r="O448" s="25"/>
      <c r="P448" s="25"/>
      <c r="Q448" s="23">
        <f t="shared" si="157"/>
        <v>0</v>
      </c>
      <c r="R448" s="24">
        <f t="shared" si="158"/>
        <v>0</v>
      </c>
      <c r="S448" s="2"/>
    </row>
    <row r="449" spans="1:19" ht="20.100000000000001" customHeight="1">
      <c r="A449" s="22">
        <v>44531</v>
      </c>
      <c r="B449" s="23"/>
      <c r="C449" s="23">
        <f t="shared" si="155"/>
        <v>0</v>
      </c>
      <c r="D449" s="23">
        <f t="shared" si="156"/>
        <v>0</v>
      </c>
      <c r="E449" s="23"/>
      <c r="F449" s="23"/>
      <c r="G449" s="23"/>
      <c r="H449" s="24">
        <f t="shared" si="159"/>
        <v>0</v>
      </c>
      <c r="I449" s="25"/>
      <c r="J449" s="25"/>
      <c r="K449" s="25"/>
      <c r="L449" s="25"/>
      <c r="M449" s="23"/>
      <c r="N449" s="23"/>
      <c r="O449" s="25"/>
      <c r="P449" s="25"/>
      <c r="Q449" s="23">
        <f t="shared" si="157"/>
        <v>0</v>
      </c>
      <c r="R449" s="24">
        <f t="shared" si="158"/>
        <v>0</v>
      </c>
      <c r="S449" s="2"/>
    </row>
    <row r="450" spans="1:19" ht="20.100000000000001" customHeight="1">
      <c r="A450" s="22">
        <v>44562</v>
      </c>
      <c r="B450" s="23"/>
      <c r="C450" s="23">
        <f t="shared" si="155"/>
        <v>0</v>
      </c>
      <c r="D450" s="23">
        <f t="shared" si="156"/>
        <v>0</v>
      </c>
      <c r="E450" s="23"/>
      <c r="F450" s="23"/>
      <c r="G450" s="23"/>
      <c r="H450" s="24">
        <f t="shared" si="159"/>
        <v>0</v>
      </c>
      <c r="I450" s="25"/>
      <c r="J450" s="25"/>
      <c r="K450" s="25"/>
      <c r="L450" s="25"/>
      <c r="M450" s="23"/>
      <c r="N450" s="23"/>
      <c r="O450" s="25"/>
      <c r="P450" s="25"/>
      <c r="Q450" s="23">
        <f t="shared" si="157"/>
        <v>0</v>
      </c>
      <c r="R450" s="24">
        <f t="shared" si="158"/>
        <v>0</v>
      </c>
      <c r="S450" s="2"/>
    </row>
    <row r="451" spans="1:19" ht="20.100000000000001" customHeight="1">
      <c r="A451" s="22">
        <v>44593</v>
      </c>
      <c r="B451" s="23"/>
      <c r="C451" s="23">
        <f t="shared" si="155"/>
        <v>0</v>
      </c>
      <c r="D451" s="23">
        <f t="shared" si="156"/>
        <v>0</v>
      </c>
      <c r="E451" s="23"/>
      <c r="F451" s="23"/>
      <c r="G451" s="23"/>
      <c r="H451" s="24">
        <f t="shared" si="159"/>
        <v>0</v>
      </c>
      <c r="I451" s="25"/>
      <c r="J451" s="25"/>
      <c r="K451" s="25"/>
      <c r="L451" s="25"/>
      <c r="M451" s="23"/>
      <c r="N451" s="23"/>
      <c r="O451" s="25"/>
      <c r="P451" s="25"/>
      <c r="Q451" s="23">
        <f t="shared" si="157"/>
        <v>0</v>
      </c>
      <c r="R451" s="24">
        <f t="shared" si="158"/>
        <v>0</v>
      </c>
      <c r="S451" s="2"/>
    </row>
    <row r="452" spans="1:19" ht="20.100000000000001" customHeight="1">
      <c r="A452" s="26" t="s">
        <v>4</v>
      </c>
      <c r="B452" s="24">
        <f>SUM(B440:B451)</f>
        <v>1221000</v>
      </c>
      <c r="C452" s="24">
        <f t="shared" ref="C452:R452" si="160">SUM(C440:C451)</f>
        <v>207570</v>
      </c>
      <c r="D452" s="24">
        <f t="shared" si="160"/>
        <v>97680</v>
      </c>
      <c r="E452" s="24">
        <f t="shared" si="160"/>
        <v>8400</v>
      </c>
      <c r="F452" s="24">
        <f t="shared" si="160"/>
        <v>0</v>
      </c>
      <c r="G452" s="24">
        <f t="shared" si="160"/>
        <v>0</v>
      </c>
      <c r="H452" s="24">
        <f t="shared" si="160"/>
        <v>1534650</v>
      </c>
      <c r="I452" s="24">
        <f t="shared" si="160"/>
        <v>105000</v>
      </c>
      <c r="J452" s="24">
        <f t="shared" si="160"/>
        <v>0</v>
      </c>
      <c r="K452" s="24">
        <f t="shared" si="160"/>
        <v>0</v>
      </c>
      <c r="L452" s="24">
        <f t="shared" si="160"/>
        <v>0</v>
      </c>
      <c r="M452" s="24">
        <f t="shared" si="160"/>
        <v>350000</v>
      </c>
      <c r="N452" s="24">
        <f t="shared" si="160"/>
        <v>6720</v>
      </c>
      <c r="O452" s="24">
        <f t="shared" si="160"/>
        <v>1400</v>
      </c>
      <c r="P452" s="24">
        <f t="shared" si="160"/>
        <v>7</v>
      </c>
      <c r="Q452" s="24">
        <f t="shared" si="160"/>
        <v>463127</v>
      </c>
      <c r="R452" s="24">
        <f t="shared" si="160"/>
        <v>1071523</v>
      </c>
      <c r="S452" s="2"/>
    </row>
    <row r="453" spans="1:19" ht="20.100000000000001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2"/>
    </row>
    <row r="454" spans="1:19" ht="20.100000000000001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"/>
    </row>
    <row r="455" spans="1:19" ht="20.100000000000001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"/>
    </row>
    <row r="456" spans="1:19" ht="18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"/>
    </row>
    <row r="457" spans="1:19" ht="1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</sheetData>
  <mergeCells count="55">
    <mergeCell ref="O136:P136"/>
    <mergeCell ref="O159:P159"/>
    <mergeCell ref="A1:R1"/>
    <mergeCell ref="A2:R2"/>
    <mergeCell ref="A25:R25"/>
    <mergeCell ref="A26:R26"/>
    <mergeCell ref="A48:R48"/>
    <mergeCell ref="O46:P46"/>
    <mergeCell ref="A390:R390"/>
    <mergeCell ref="A323:R323"/>
    <mergeCell ref="A345:R345"/>
    <mergeCell ref="A346:R346"/>
    <mergeCell ref="A95:R95"/>
    <mergeCell ref="A115:R115"/>
    <mergeCell ref="A116:R116"/>
    <mergeCell ref="A138:R138"/>
    <mergeCell ref="A139:R139"/>
    <mergeCell ref="A161:R161"/>
    <mergeCell ref="A162:R162"/>
    <mergeCell ref="A184:R184"/>
    <mergeCell ref="A185:R185"/>
    <mergeCell ref="A276:R276"/>
    <mergeCell ref="A277:R277"/>
    <mergeCell ref="A299:R299"/>
    <mergeCell ref="A368:R368"/>
    <mergeCell ref="A369:R369"/>
    <mergeCell ref="A49:R49"/>
    <mergeCell ref="A71:R71"/>
    <mergeCell ref="A72:R72"/>
    <mergeCell ref="A94:R94"/>
    <mergeCell ref="A300:R300"/>
    <mergeCell ref="O205:P205"/>
    <mergeCell ref="O228:P228"/>
    <mergeCell ref="O251:P251"/>
    <mergeCell ref="O274:P274"/>
    <mergeCell ref="O297:P297"/>
    <mergeCell ref="O182:P182"/>
    <mergeCell ref="O69:P69"/>
    <mergeCell ref="O92:P92"/>
    <mergeCell ref="O113:P113"/>
    <mergeCell ref="A254:R254"/>
    <mergeCell ref="A322:R322"/>
    <mergeCell ref="O320:P320"/>
    <mergeCell ref="O343:P343"/>
    <mergeCell ref="O366:P366"/>
    <mergeCell ref="A207:R207"/>
    <mergeCell ref="A208:R208"/>
    <mergeCell ref="A230:R230"/>
    <mergeCell ref="A231:R231"/>
    <mergeCell ref="A253:R253"/>
    <mergeCell ref="A412:R412"/>
    <mergeCell ref="A413:R413"/>
    <mergeCell ref="A434:R434"/>
    <mergeCell ref="A435:R435"/>
    <mergeCell ref="A391:R391"/>
  </mergeCells>
  <phoneticPr fontId="2" type="noConversion"/>
  <printOptions horizontalCentered="1"/>
  <pageMargins left="0.5" right="0.5" top="0.5" bottom="0.5" header="0.5" footer="0.5"/>
  <pageSetup paperSize="9" scale="88" orientation="landscape" r:id="rId1"/>
  <headerFooter alignWithMargins="0"/>
  <rowBreaks count="19" manualBreakCount="19">
    <brk id="24" max="17" man="1"/>
    <brk id="47" max="17" man="1"/>
    <brk id="70" max="17" man="1"/>
    <brk id="93" max="17" man="1"/>
    <brk id="114" max="17" man="1"/>
    <brk id="137" max="17" man="1"/>
    <brk id="160" max="17" man="1"/>
    <brk id="183" max="17" man="1"/>
    <brk id="206" max="17" man="1"/>
    <brk id="229" max="17" man="1"/>
    <brk id="252" max="17" man="1"/>
    <brk id="275" max="17" man="1"/>
    <brk id="298" max="17" man="1"/>
    <brk id="321" max="17" man="1"/>
    <brk id="344" max="17" man="1"/>
    <brk id="367" max="17" man="1"/>
    <brk id="389" max="17" man="1"/>
    <brk id="411" max="17" man="1"/>
    <brk id="43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730"/>
  <sheetViews>
    <sheetView view="pageBreakPreview" topLeftCell="A112" zoomScaleNormal="80" zoomScaleSheetLayoutView="100" workbookViewId="0">
      <selection activeCell="J133" sqref="J133"/>
    </sheetView>
  </sheetViews>
  <sheetFormatPr defaultRowHeight="12.75"/>
  <cols>
    <col min="1" max="1" width="8.5703125" style="1" customWidth="1"/>
    <col min="2" max="2" width="10.140625" style="1" customWidth="1"/>
    <col min="3" max="3" width="9.28515625" style="1" customWidth="1"/>
    <col min="4" max="4" width="9" style="1" customWidth="1"/>
    <col min="5" max="5" width="8.5703125" style="1" customWidth="1"/>
    <col min="6" max="6" width="8.85546875" style="1" customWidth="1"/>
    <col min="7" max="7" width="9.42578125" style="1" customWidth="1"/>
    <col min="8" max="8" width="8.7109375" style="1" customWidth="1"/>
    <col min="9" max="9" width="10.28515625" style="1" customWidth="1"/>
    <col min="10" max="10" width="10.42578125" style="1" customWidth="1"/>
    <col min="11" max="11" width="9.42578125" style="1" customWidth="1"/>
    <col min="12" max="12" width="10.28515625" style="1" customWidth="1"/>
    <col min="13" max="13" width="9.5703125" style="1" customWidth="1"/>
    <col min="14" max="14" width="6.42578125" style="1" customWidth="1"/>
    <col min="15" max="15" width="10.28515625" style="1" customWidth="1"/>
    <col min="16" max="16" width="8" style="1" customWidth="1"/>
    <col min="17" max="17" width="6.42578125" style="1" customWidth="1"/>
    <col min="18" max="18" width="5.42578125" style="1" customWidth="1"/>
    <col min="19" max="20" width="10.5703125" style="1" customWidth="1"/>
    <col min="21" max="16384" width="9.140625" style="1"/>
  </cols>
  <sheetData>
    <row r="1" spans="1:20" ht="20.10000000000000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20.100000000000001" customHeight="1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8"/>
    </row>
    <row r="3" spans="1:20" ht="20.100000000000001" customHeight="1">
      <c r="A3" s="69" t="s">
        <v>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20.100000000000001" customHeight="1">
      <c r="A5" s="18" t="s">
        <v>67</v>
      </c>
      <c r="B5" s="18"/>
      <c r="C5" s="18"/>
      <c r="D5" s="18"/>
      <c r="E5" s="18"/>
      <c r="F5" s="18"/>
      <c r="G5" s="18"/>
      <c r="H5" s="18"/>
      <c r="I5" s="18"/>
      <c r="J5" s="18" t="s">
        <v>62</v>
      </c>
      <c r="K5" s="18"/>
      <c r="L5" s="18"/>
      <c r="M5" s="19"/>
      <c r="N5" s="19"/>
      <c r="O5" s="19"/>
      <c r="P5" s="18"/>
      <c r="Q5" s="18"/>
      <c r="R5" s="18"/>
      <c r="S5" s="18"/>
      <c r="T5" s="18"/>
    </row>
    <row r="6" spans="1:20" ht="20.100000000000001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8"/>
      <c r="Q6" s="18"/>
      <c r="R6" s="18"/>
      <c r="S6" s="18"/>
      <c r="T6" s="18"/>
    </row>
    <row r="7" spans="1:20" ht="39.950000000000003" customHeight="1">
      <c r="A7" s="20" t="s">
        <v>0</v>
      </c>
      <c r="B7" s="20" t="s">
        <v>1</v>
      </c>
      <c r="C7" s="20" t="s">
        <v>2</v>
      </c>
      <c r="D7" s="20" t="s">
        <v>3</v>
      </c>
      <c r="E7" s="20" t="s">
        <v>126</v>
      </c>
      <c r="F7" s="20" t="s">
        <v>19</v>
      </c>
      <c r="G7" s="20" t="s">
        <v>123</v>
      </c>
      <c r="H7" s="20" t="s">
        <v>127</v>
      </c>
      <c r="I7" s="21" t="s">
        <v>4</v>
      </c>
      <c r="J7" s="20" t="s">
        <v>9</v>
      </c>
      <c r="K7" s="20" t="s">
        <v>124</v>
      </c>
      <c r="L7" s="20" t="s">
        <v>125</v>
      </c>
      <c r="M7" s="20" t="s">
        <v>16</v>
      </c>
      <c r="N7" s="20" t="s">
        <v>128</v>
      </c>
      <c r="O7" s="20" t="s">
        <v>11</v>
      </c>
      <c r="P7" s="20" t="s">
        <v>6</v>
      </c>
      <c r="Q7" s="20" t="s">
        <v>129</v>
      </c>
      <c r="R7" s="20" t="s">
        <v>121</v>
      </c>
      <c r="S7" s="20" t="s">
        <v>5</v>
      </c>
      <c r="T7" s="20" t="s">
        <v>7</v>
      </c>
    </row>
    <row r="8" spans="1:20" ht="20.100000000000001" customHeight="1">
      <c r="A8" s="22">
        <v>44256</v>
      </c>
      <c r="B8" s="23">
        <v>79900</v>
      </c>
      <c r="C8" s="23">
        <f>ROUND((B8)*0.17,0)</f>
        <v>13583</v>
      </c>
      <c r="D8" s="23">
        <f>ROUND((B8)*0.08,0)</f>
        <v>6392</v>
      </c>
      <c r="E8" s="23">
        <v>1200</v>
      </c>
      <c r="F8" s="23"/>
      <c r="G8" s="23">
        <f>ROUNDUP(((B8+C8)*0.14),0)</f>
        <v>13088</v>
      </c>
      <c r="H8" s="23"/>
      <c r="I8" s="24">
        <f t="shared" ref="I8:I19" si="0">SUM(B8:H8)</f>
        <v>114163</v>
      </c>
      <c r="J8" s="23">
        <f>ROUNDUP(((B8+C8)*0.1),0)</f>
        <v>9349</v>
      </c>
      <c r="K8" s="23"/>
      <c r="L8" s="25">
        <f t="shared" ref="L8" si="1">G8+H8</f>
        <v>13088</v>
      </c>
      <c r="M8" s="23"/>
      <c r="N8" s="23"/>
      <c r="O8" s="23">
        <v>10000</v>
      </c>
      <c r="P8" s="23">
        <v>960</v>
      </c>
      <c r="Q8" s="23">
        <v>200</v>
      </c>
      <c r="R8" s="25">
        <v>1</v>
      </c>
      <c r="S8" s="23">
        <f t="shared" ref="S8:S19" si="2">SUM(J8:R8)</f>
        <v>33598</v>
      </c>
      <c r="T8" s="24">
        <f t="shared" ref="T8:T19" si="3">I8-S8</f>
        <v>80565</v>
      </c>
    </row>
    <row r="9" spans="1:20" ht="20.100000000000001" customHeight="1">
      <c r="A9" s="22">
        <v>44287</v>
      </c>
      <c r="B9" s="23">
        <v>79900</v>
      </c>
      <c r="C9" s="23">
        <f t="shared" ref="C9:C14" si="4">ROUND((B9)*0.17,0)</f>
        <v>13583</v>
      </c>
      <c r="D9" s="23">
        <f t="shared" ref="D9:D14" si="5">ROUND((B9)*0.08,0)</f>
        <v>6392</v>
      </c>
      <c r="E9" s="23">
        <v>1200</v>
      </c>
      <c r="F9" s="23">
        <v>163940</v>
      </c>
      <c r="G9" s="23">
        <v>29903</v>
      </c>
      <c r="H9" s="23"/>
      <c r="I9" s="24">
        <f t="shared" si="0"/>
        <v>294918</v>
      </c>
      <c r="J9" s="23">
        <f t="shared" ref="J9:J19" si="6">ROUNDUP(((B9+C9)*0.1),0)</f>
        <v>9349</v>
      </c>
      <c r="K9" s="23">
        <v>13182</v>
      </c>
      <c r="L9" s="25">
        <f t="shared" ref="L9:L19" si="7">G9+H9</f>
        <v>29903</v>
      </c>
      <c r="M9" s="23"/>
      <c r="N9" s="23"/>
      <c r="O9" s="23">
        <v>59182</v>
      </c>
      <c r="P9" s="23">
        <v>960</v>
      </c>
      <c r="Q9" s="23">
        <v>200</v>
      </c>
      <c r="R9" s="25">
        <v>1</v>
      </c>
      <c r="S9" s="23">
        <f t="shared" si="2"/>
        <v>112777</v>
      </c>
      <c r="T9" s="24">
        <f t="shared" si="3"/>
        <v>182141</v>
      </c>
    </row>
    <row r="10" spans="1:20" ht="20.100000000000001" customHeight="1">
      <c r="A10" s="22">
        <v>44317</v>
      </c>
      <c r="B10" s="23">
        <v>79900</v>
      </c>
      <c r="C10" s="23">
        <f t="shared" si="4"/>
        <v>13583</v>
      </c>
      <c r="D10" s="23">
        <f t="shared" si="5"/>
        <v>6392</v>
      </c>
      <c r="E10" s="23">
        <v>1200</v>
      </c>
      <c r="F10" s="23"/>
      <c r="G10" s="23">
        <f t="shared" ref="G10:G19" si="8">ROUNDUP(((B10+C10)*0.14),0)</f>
        <v>13088</v>
      </c>
      <c r="H10" s="23"/>
      <c r="I10" s="24">
        <f t="shared" si="0"/>
        <v>114163</v>
      </c>
      <c r="J10" s="23">
        <f t="shared" si="6"/>
        <v>9349</v>
      </c>
      <c r="K10" s="23"/>
      <c r="L10" s="25">
        <f t="shared" si="7"/>
        <v>13088</v>
      </c>
      <c r="M10" s="23"/>
      <c r="N10" s="23"/>
      <c r="O10" s="23">
        <v>10000</v>
      </c>
      <c r="P10" s="23">
        <v>960</v>
      </c>
      <c r="Q10" s="23">
        <v>200</v>
      </c>
      <c r="R10" s="25">
        <v>1</v>
      </c>
      <c r="S10" s="23">
        <f t="shared" si="2"/>
        <v>33598</v>
      </c>
      <c r="T10" s="24">
        <f t="shared" si="3"/>
        <v>80565</v>
      </c>
    </row>
    <row r="11" spans="1:20" ht="20.100000000000001" customHeight="1">
      <c r="A11" s="22">
        <v>44348</v>
      </c>
      <c r="B11" s="23">
        <v>79900</v>
      </c>
      <c r="C11" s="23">
        <f t="shared" si="4"/>
        <v>13583</v>
      </c>
      <c r="D11" s="23">
        <f t="shared" si="5"/>
        <v>6392</v>
      </c>
      <c r="E11" s="23">
        <v>1200</v>
      </c>
      <c r="F11" s="23"/>
      <c r="G11" s="23">
        <f t="shared" si="8"/>
        <v>13088</v>
      </c>
      <c r="H11" s="25"/>
      <c r="I11" s="24">
        <f t="shared" si="0"/>
        <v>114163</v>
      </c>
      <c r="J11" s="23">
        <f t="shared" si="6"/>
        <v>9349</v>
      </c>
      <c r="K11" s="23"/>
      <c r="L11" s="25">
        <f t="shared" si="7"/>
        <v>13088</v>
      </c>
      <c r="M11" s="23"/>
      <c r="N11" s="23"/>
      <c r="O11" s="23">
        <v>10000</v>
      </c>
      <c r="P11" s="23">
        <v>960</v>
      </c>
      <c r="Q11" s="23">
        <v>200</v>
      </c>
      <c r="R11" s="25">
        <v>1</v>
      </c>
      <c r="S11" s="23">
        <f t="shared" si="2"/>
        <v>33598</v>
      </c>
      <c r="T11" s="24">
        <f t="shared" si="3"/>
        <v>80565</v>
      </c>
    </row>
    <row r="12" spans="1:20" ht="20.100000000000001" customHeight="1">
      <c r="A12" s="22">
        <v>44378</v>
      </c>
      <c r="B12" s="23">
        <v>82300</v>
      </c>
      <c r="C12" s="23">
        <f t="shared" si="4"/>
        <v>13991</v>
      </c>
      <c r="D12" s="23">
        <f t="shared" si="5"/>
        <v>6584</v>
      </c>
      <c r="E12" s="23">
        <v>1200</v>
      </c>
      <c r="F12" s="23"/>
      <c r="G12" s="23">
        <f t="shared" si="8"/>
        <v>13481</v>
      </c>
      <c r="H12" s="25"/>
      <c r="I12" s="24">
        <f t="shared" si="0"/>
        <v>117556</v>
      </c>
      <c r="J12" s="23">
        <f t="shared" si="6"/>
        <v>9630</v>
      </c>
      <c r="K12" s="23"/>
      <c r="L12" s="25">
        <f t="shared" si="7"/>
        <v>13481</v>
      </c>
      <c r="M12" s="23"/>
      <c r="N12" s="23"/>
      <c r="O12" s="23">
        <v>10000</v>
      </c>
      <c r="P12" s="23">
        <v>960</v>
      </c>
      <c r="Q12" s="23">
        <v>200</v>
      </c>
      <c r="R12" s="25">
        <v>1</v>
      </c>
      <c r="S12" s="23">
        <f t="shared" si="2"/>
        <v>34272</v>
      </c>
      <c r="T12" s="24">
        <f t="shared" si="3"/>
        <v>83284</v>
      </c>
    </row>
    <row r="13" spans="1:20" ht="20.100000000000001" customHeight="1">
      <c r="A13" s="22">
        <v>44409</v>
      </c>
      <c r="B13" s="23">
        <v>82300</v>
      </c>
      <c r="C13" s="23">
        <f t="shared" si="4"/>
        <v>13991</v>
      </c>
      <c r="D13" s="23">
        <f t="shared" si="5"/>
        <v>6584</v>
      </c>
      <c r="E13" s="23">
        <v>1200</v>
      </c>
      <c r="F13" s="23"/>
      <c r="G13" s="23">
        <f t="shared" si="8"/>
        <v>13481</v>
      </c>
      <c r="H13" s="25"/>
      <c r="I13" s="24">
        <f t="shared" si="0"/>
        <v>117556</v>
      </c>
      <c r="J13" s="23">
        <f t="shared" si="6"/>
        <v>9630</v>
      </c>
      <c r="K13" s="23"/>
      <c r="L13" s="25">
        <f t="shared" si="7"/>
        <v>13481</v>
      </c>
      <c r="M13" s="23"/>
      <c r="N13" s="23"/>
      <c r="O13" s="23">
        <v>10000</v>
      </c>
      <c r="P13" s="23">
        <v>960</v>
      </c>
      <c r="Q13" s="23">
        <v>200</v>
      </c>
      <c r="R13" s="25">
        <v>1</v>
      </c>
      <c r="S13" s="23">
        <f t="shared" si="2"/>
        <v>34272</v>
      </c>
      <c r="T13" s="24">
        <f t="shared" si="3"/>
        <v>83284</v>
      </c>
    </row>
    <row r="14" spans="1:20" ht="20.100000000000001" customHeight="1">
      <c r="A14" s="22">
        <v>44440</v>
      </c>
      <c r="B14" s="23">
        <v>82300</v>
      </c>
      <c r="C14" s="23">
        <f t="shared" si="4"/>
        <v>13991</v>
      </c>
      <c r="D14" s="23">
        <f t="shared" si="5"/>
        <v>6584</v>
      </c>
      <c r="E14" s="23">
        <v>1200</v>
      </c>
      <c r="F14" s="23"/>
      <c r="G14" s="23">
        <f t="shared" si="8"/>
        <v>13481</v>
      </c>
      <c r="H14" s="25"/>
      <c r="I14" s="24">
        <f t="shared" si="0"/>
        <v>117556</v>
      </c>
      <c r="J14" s="23">
        <f t="shared" si="6"/>
        <v>9630</v>
      </c>
      <c r="K14" s="23"/>
      <c r="L14" s="25">
        <f t="shared" si="7"/>
        <v>13481</v>
      </c>
      <c r="M14" s="23"/>
      <c r="N14" s="23"/>
      <c r="O14" s="23">
        <v>10000</v>
      </c>
      <c r="P14" s="23">
        <v>960</v>
      </c>
      <c r="Q14" s="23">
        <v>200</v>
      </c>
      <c r="R14" s="25">
        <v>1</v>
      </c>
      <c r="S14" s="23">
        <f t="shared" si="2"/>
        <v>34272</v>
      </c>
      <c r="T14" s="24">
        <f t="shared" si="3"/>
        <v>83284</v>
      </c>
    </row>
    <row r="15" spans="1:20" ht="20.100000000000001" customHeight="1">
      <c r="A15" s="22">
        <v>44470</v>
      </c>
      <c r="B15" s="23">
        <v>82300</v>
      </c>
      <c r="C15" s="23">
        <f>ROUND((B15)*0.28,0)</f>
        <v>23044</v>
      </c>
      <c r="D15" s="23">
        <f>ROUND((B15)*0.09,0)</f>
        <v>7407</v>
      </c>
      <c r="E15" s="23">
        <v>1200</v>
      </c>
      <c r="F15" s="23">
        <v>17650</v>
      </c>
      <c r="G15" s="23">
        <v>17224</v>
      </c>
      <c r="H15" s="25"/>
      <c r="I15" s="24">
        <f t="shared" si="0"/>
        <v>148825</v>
      </c>
      <c r="J15" s="23">
        <f t="shared" si="6"/>
        <v>10535</v>
      </c>
      <c r="K15" s="23">
        <v>1765</v>
      </c>
      <c r="L15" s="25">
        <f t="shared" si="7"/>
        <v>17224</v>
      </c>
      <c r="M15" s="23"/>
      <c r="N15" s="23"/>
      <c r="O15" s="23">
        <v>10000</v>
      </c>
      <c r="P15" s="23">
        <v>960</v>
      </c>
      <c r="Q15" s="23">
        <v>200</v>
      </c>
      <c r="R15" s="25">
        <v>1</v>
      </c>
      <c r="S15" s="23">
        <f t="shared" si="2"/>
        <v>40685</v>
      </c>
      <c r="T15" s="24">
        <f t="shared" si="3"/>
        <v>108140</v>
      </c>
    </row>
    <row r="16" spans="1:20" ht="20.100000000000001" customHeight="1">
      <c r="A16" s="22">
        <v>44501</v>
      </c>
      <c r="B16" s="23">
        <v>82300</v>
      </c>
      <c r="C16" s="23">
        <f t="shared" ref="C16:C19" si="9">ROUND((B16)*0.28,0)</f>
        <v>23044</v>
      </c>
      <c r="D16" s="23">
        <f t="shared" ref="D16:D19" si="10">ROUND((B16)*0.09,0)</f>
        <v>7407</v>
      </c>
      <c r="E16" s="23">
        <v>1200</v>
      </c>
      <c r="F16" s="23"/>
      <c r="G16" s="23">
        <f t="shared" si="8"/>
        <v>14749</v>
      </c>
      <c r="H16" s="25"/>
      <c r="I16" s="24">
        <f t="shared" si="0"/>
        <v>128700</v>
      </c>
      <c r="J16" s="23">
        <f t="shared" si="6"/>
        <v>10535</v>
      </c>
      <c r="K16" s="23"/>
      <c r="L16" s="25">
        <f t="shared" si="7"/>
        <v>14749</v>
      </c>
      <c r="M16" s="23"/>
      <c r="N16" s="23"/>
      <c r="O16" s="23">
        <v>10000</v>
      </c>
      <c r="P16" s="23">
        <v>960</v>
      </c>
      <c r="Q16" s="23">
        <v>200</v>
      </c>
      <c r="R16" s="25">
        <v>1</v>
      </c>
      <c r="S16" s="23">
        <f t="shared" si="2"/>
        <v>36445</v>
      </c>
      <c r="T16" s="24">
        <f t="shared" si="3"/>
        <v>92255</v>
      </c>
    </row>
    <row r="17" spans="1:20" ht="20.100000000000001" customHeight="1">
      <c r="A17" s="22">
        <v>44531</v>
      </c>
      <c r="B17" s="23">
        <v>82300</v>
      </c>
      <c r="C17" s="23">
        <f t="shared" si="9"/>
        <v>23044</v>
      </c>
      <c r="D17" s="23">
        <f t="shared" si="10"/>
        <v>7407</v>
      </c>
      <c r="E17" s="23">
        <v>1200</v>
      </c>
      <c r="F17" s="23">
        <v>108134</v>
      </c>
      <c r="G17" s="23">
        <v>53377</v>
      </c>
      <c r="H17" s="25"/>
      <c r="I17" s="24">
        <f t="shared" si="0"/>
        <v>275462</v>
      </c>
      <c r="J17" s="23">
        <v>38628</v>
      </c>
      <c r="K17" s="23">
        <v>10535</v>
      </c>
      <c r="L17" s="25">
        <f t="shared" si="7"/>
        <v>53377</v>
      </c>
      <c r="M17" s="23"/>
      <c r="N17" s="23"/>
      <c r="O17" s="23">
        <v>57440</v>
      </c>
      <c r="P17" s="23">
        <v>960</v>
      </c>
      <c r="Q17" s="23">
        <v>200</v>
      </c>
      <c r="R17" s="25">
        <v>1</v>
      </c>
      <c r="S17" s="23">
        <f t="shared" si="2"/>
        <v>161141</v>
      </c>
      <c r="T17" s="24">
        <f t="shared" si="3"/>
        <v>114321</v>
      </c>
    </row>
    <row r="18" spans="1:20" ht="20.100000000000001" customHeight="1">
      <c r="A18" s="22">
        <v>44562</v>
      </c>
      <c r="B18" s="23">
        <v>82300</v>
      </c>
      <c r="C18" s="23">
        <f t="shared" si="9"/>
        <v>23044</v>
      </c>
      <c r="D18" s="23">
        <f t="shared" si="10"/>
        <v>7407</v>
      </c>
      <c r="E18" s="23">
        <v>1200</v>
      </c>
      <c r="F18" s="23"/>
      <c r="G18" s="23">
        <f t="shared" si="8"/>
        <v>14749</v>
      </c>
      <c r="H18" s="25"/>
      <c r="I18" s="24">
        <f t="shared" si="0"/>
        <v>128700</v>
      </c>
      <c r="J18" s="23">
        <f t="shared" si="6"/>
        <v>10535</v>
      </c>
      <c r="K18" s="23"/>
      <c r="L18" s="25">
        <f t="shared" si="7"/>
        <v>14749</v>
      </c>
      <c r="M18" s="23"/>
      <c r="N18" s="23"/>
      <c r="O18" s="23">
        <v>1000</v>
      </c>
      <c r="P18" s="23">
        <v>960</v>
      </c>
      <c r="Q18" s="23">
        <v>200</v>
      </c>
      <c r="R18" s="25">
        <v>1</v>
      </c>
      <c r="S18" s="23">
        <f t="shared" si="2"/>
        <v>27445</v>
      </c>
      <c r="T18" s="24">
        <f t="shared" si="3"/>
        <v>101255</v>
      </c>
    </row>
    <row r="19" spans="1:20" ht="20.100000000000001" customHeight="1">
      <c r="A19" s="22">
        <v>44593</v>
      </c>
      <c r="B19" s="23">
        <v>82300</v>
      </c>
      <c r="C19" s="23">
        <f t="shared" si="9"/>
        <v>23044</v>
      </c>
      <c r="D19" s="23">
        <f t="shared" si="10"/>
        <v>7407</v>
      </c>
      <c r="E19" s="23">
        <v>1200</v>
      </c>
      <c r="F19" s="23"/>
      <c r="G19" s="23">
        <f t="shared" si="8"/>
        <v>14749</v>
      </c>
      <c r="H19" s="25"/>
      <c r="I19" s="24">
        <f t="shared" si="0"/>
        <v>128700</v>
      </c>
      <c r="J19" s="23">
        <f t="shared" si="6"/>
        <v>10535</v>
      </c>
      <c r="K19" s="23"/>
      <c r="L19" s="25">
        <f t="shared" si="7"/>
        <v>14749</v>
      </c>
      <c r="M19" s="23"/>
      <c r="N19" s="23"/>
      <c r="O19" s="23"/>
      <c r="P19" s="23">
        <v>960</v>
      </c>
      <c r="Q19" s="23">
        <v>300</v>
      </c>
      <c r="R19" s="25">
        <v>1</v>
      </c>
      <c r="S19" s="23">
        <f t="shared" si="2"/>
        <v>26545</v>
      </c>
      <c r="T19" s="24">
        <f t="shared" si="3"/>
        <v>102155</v>
      </c>
    </row>
    <row r="20" spans="1:20" ht="20.100000000000001" customHeight="1">
      <c r="A20" s="26" t="s">
        <v>4</v>
      </c>
      <c r="B20" s="24">
        <f>SUM(B8:B19)</f>
        <v>978000</v>
      </c>
      <c r="C20" s="24">
        <f t="shared" ref="C20" si="11">SUM(C8:C19)</f>
        <v>211525</v>
      </c>
      <c r="D20" s="24">
        <f t="shared" ref="D20" si="12">SUM(D8:D19)</f>
        <v>82355</v>
      </c>
      <c r="E20" s="24">
        <f t="shared" ref="E20" si="13">SUM(E8:E19)</f>
        <v>14400</v>
      </c>
      <c r="F20" s="24">
        <f t="shared" ref="F20" si="14">SUM(F8:F19)</f>
        <v>289724</v>
      </c>
      <c r="G20" s="24">
        <f t="shared" ref="G20" si="15">SUM(G8:G19)</f>
        <v>224458</v>
      </c>
      <c r="H20" s="24">
        <f t="shared" ref="H20" si="16">SUM(H8:H19)</f>
        <v>0</v>
      </c>
      <c r="I20" s="24">
        <f t="shared" ref="I20:T20" si="17">SUM(I8:I19)</f>
        <v>1800462</v>
      </c>
      <c r="J20" s="24">
        <f t="shared" si="17"/>
        <v>147054</v>
      </c>
      <c r="K20" s="24">
        <f t="shared" si="17"/>
        <v>25482</v>
      </c>
      <c r="L20" s="24">
        <f t="shared" si="17"/>
        <v>224458</v>
      </c>
      <c r="M20" s="24">
        <f t="shared" si="17"/>
        <v>0</v>
      </c>
      <c r="N20" s="24">
        <f t="shared" si="17"/>
        <v>0</v>
      </c>
      <c r="O20" s="24">
        <f t="shared" si="17"/>
        <v>197622</v>
      </c>
      <c r="P20" s="24">
        <f t="shared" si="17"/>
        <v>11520</v>
      </c>
      <c r="Q20" s="24">
        <f t="shared" si="17"/>
        <v>2500</v>
      </c>
      <c r="R20" s="24">
        <f t="shared" si="17"/>
        <v>12</v>
      </c>
      <c r="S20" s="24">
        <f t="shared" si="17"/>
        <v>608648</v>
      </c>
      <c r="T20" s="24">
        <f t="shared" si="17"/>
        <v>1191814</v>
      </c>
    </row>
    <row r="21" spans="1:20" ht="20.100000000000001" customHeight="1">
      <c r="A21" s="29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20.100000000000001" customHeight="1">
      <c r="A22" s="29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ht="20.100000000000001" customHeight="1">
      <c r="A23" s="2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20.100000000000001" customHeight="1">
      <c r="A24" s="69" t="s">
        <v>30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8"/>
    </row>
    <row r="25" spans="1:20" ht="20.100000000000001" customHeight="1">
      <c r="A25" s="69" t="s">
        <v>48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20.100000000000001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0.100000000000001" customHeight="1">
      <c r="A27" s="18" t="s">
        <v>68</v>
      </c>
      <c r="B27" s="18"/>
      <c r="C27" s="18"/>
      <c r="D27" s="18"/>
      <c r="E27" s="18"/>
      <c r="F27" s="18"/>
      <c r="G27" s="18"/>
      <c r="H27" s="18"/>
      <c r="I27" s="18"/>
      <c r="J27" s="18" t="s">
        <v>62</v>
      </c>
      <c r="K27" s="18"/>
      <c r="L27" s="18"/>
      <c r="M27" s="19"/>
      <c r="N27" s="19"/>
      <c r="O27" s="19"/>
      <c r="P27" s="18"/>
      <c r="Q27" s="18"/>
      <c r="R27" s="18"/>
      <c r="S27" s="18"/>
      <c r="T27" s="18"/>
    </row>
    <row r="28" spans="1:20" ht="20.100000000000001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8"/>
      <c r="Q28" s="18"/>
      <c r="R28" s="18"/>
      <c r="S28" s="18"/>
      <c r="T28" s="18"/>
    </row>
    <row r="29" spans="1:20" ht="39.950000000000003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126</v>
      </c>
      <c r="F29" s="20" t="s">
        <v>19</v>
      </c>
      <c r="G29" s="20" t="s">
        <v>123</v>
      </c>
      <c r="H29" s="20" t="s">
        <v>127</v>
      </c>
      <c r="I29" s="21" t="s">
        <v>4</v>
      </c>
      <c r="J29" s="20" t="s">
        <v>9</v>
      </c>
      <c r="K29" s="20" t="s">
        <v>124</v>
      </c>
      <c r="L29" s="20" t="s">
        <v>125</v>
      </c>
      <c r="M29" s="20" t="s">
        <v>16</v>
      </c>
      <c r="N29" s="20" t="s">
        <v>128</v>
      </c>
      <c r="O29" s="20" t="s">
        <v>11</v>
      </c>
      <c r="P29" s="20" t="s">
        <v>6</v>
      </c>
      <c r="Q29" s="20" t="s">
        <v>129</v>
      </c>
      <c r="R29" s="20" t="s">
        <v>121</v>
      </c>
      <c r="S29" s="20" t="s">
        <v>5</v>
      </c>
      <c r="T29" s="20" t="s">
        <v>7</v>
      </c>
    </row>
    <row r="30" spans="1:20" ht="20.100000000000001" customHeight="1">
      <c r="A30" s="22">
        <v>44256</v>
      </c>
      <c r="B30" s="23">
        <v>75200</v>
      </c>
      <c r="C30" s="23">
        <f t="shared" ref="C30:C36" si="18">ROUND((B30)*0.17,0)</f>
        <v>12784</v>
      </c>
      <c r="D30" s="23"/>
      <c r="E30" s="23"/>
      <c r="F30" s="23"/>
      <c r="G30" s="23">
        <f t="shared" ref="G30" si="19">ROUNDUP(((B30+C30)*0.14),0)</f>
        <v>12318</v>
      </c>
      <c r="H30" s="23"/>
      <c r="I30" s="24">
        <f t="shared" ref="I30:I41" si="20">SUM(B30:H30)</f>
        <v>100302</v>
      </c>
      <c r="J30" s="23">
        <f t="shared" ref="J30:J41" si="21">ROUNDUP(((B30+C30)*0.1),0)</f>
        <v>8799</v>
      </c>
      <c r="K30" s="23"/>
      <c r="L30" s="25">
        <f t="shared" ref="L30" si="22">G30+H30</f>
        <v>12318</v>
      </c>
      <c r="M30" s="23">
        <v>580</v>
      </c>
      <c r="N30" s="23">
        <v>245</v>
      </c>
      <c r="O30" s="23">
        <v>4000</v>
      </c>
      <c r="P30" s="23">
        <v>960</v>
      </c>
      <c r="Q30" s="23">
        <v>200</v>
      </c>
      <c r="R30" s="25">
        <v>1</v>
      </c>
      <c r="S30" s="23">
        <f t="shared" ref="S30:S41" si="23">SUM(J30:R30)</f>
        <v>27103</v>
      </c>
      <c r="T30" s="24">
        <f t="shared" ref="T30:T41" si="24">I30-S30</f>
        <v>73199</v>
      </c>
    </row>
    <row r="31" spans="1:20" ht="20.100000000000001" customHeight="1">
      <c r="A31" s="22">
        <v>44287</v>
      </c>
      <c r="B31" s="23">
        <v>75200</v>
      </c>
      <c r="C31" s="23">
        <f t="shared" si="18"/>
        <v>12784</v>
      </c>
      <c r="D31" s="23"/>
      <c r="E31" s="23"/>
      <c r="F31" s="23">
        <v>88220</v>
      </c>
      <c r="G31" s="23">
        <v>23539</v>
      </c>
      <c r="H31" s="23"/>
      <c r="I31" s="24">
        <f t="shared" si="20"/>
        <v>199743</v>
      </c>
      <c r="J31" s="23">
        <f t="shared" si="21"/>
        <v>8799</v>
      </c>
      <c r="K31" s="23">
        <v>8820</v>
      </c>
      <c r="L31" s="25">
        <f t="shared" ref="L31:L41" si="25">G31+H31</f>
        <v>23539</v>
      </c>
      <c r="M31" s="23">
        <v>580</v>
      </c>
      <c r="N31" s="23">
        <v>245</v>
      </c>
      <c r="O31" s="23">
        <v>30466</v>
      </c>
      <c r="P31" s="23">
        <v>960</v>
      </c>
      <c r="Q31" s="23">
        <v>200</v>
      </c>
      <c r="R31" s="25">
        <v>1</v>
      </c>
      <c r="S31" s="23">
        <f t="shared" si="23"/>
        <v>73610</v>
      </c>
      <c r="T31" s="24">
        <f t="shared" si="24"/>
        <v>126133</v>
      </c>
    </row>
    <row r="32" spans="1:20" ht="20.100000000000001" customHeight="1">
      <c r="A32" s="22">
        <v>44317</v>
      </c>
      <c r="B32" s="23">
        <v>75200</v>
      </c>
      <c r="C32" s="23">
        <f t="shared" si="18"/>
        <v>12784</v>
      </c>
      <c r="D32" s="23"/>
      <c r="E32" s="23"/>
      <c r="F32" s="23"/>
      <c r="G32" s="23">
        <f t="shared" ref="G32:G41" si="26">ROUNDUP(((B32+C32)*0.14),0)</f>
        <v>12318</v>
      </c>
      <c r="H32" s="23"/>
      <c r="I32" s="24">
        <f t="shared" si="20"/>
        <v>100302</v>
      </c>
      <c r="J32" s="23">
        <f t="shared" si="21"/>
        <v>8799</v>
      </c>
      <c r="K32" s="23"/>
      <c r="L32" s="25">
        <f t="shared" si="25"/>
        <v>12318</v>
      </c>
      <c r="M32" s="23">
        <v>580</v>
      </c>
      <c r="N32" s="23">
        <v>245</v>
      </c>
      <c r="O32" s="23">
        <v>4000</v>
      </c>
      <c r="P32" s="23">
        <v>960</v>
      </c>
      <c r="Q32" s="23">
        <v>200</v>
      </c>
      <c r="R32" s="25">
        <v>1</v>
      </c>
      <c r="S32" s="23">
        <f t="shared" si="23"/>
        <v>27103</v>
      </c>
      <c r="T32" s="24">
        <f t="shared" si="24"/>
        <v>73199</v>
      </c>
    </row>
    <row r="33" spans="1:20" ht="20.100000000000001" customHeight="1">
      <c r="A33" s="22">
        <v>44348</v>
      </c>
      <c r="B33" s="23">
        <f>B32</f>
        <v>75200</v>
      </c>
      <c r="C33" s="23">
        <f t="shared" si="18"/>
        <v>12784</v>
      </c>
      <c r="D33" s="23"/>
      <c r="E33" s="23"/>
      <c r="F33" s="23"/>
      <c r="G33" s="23">
        <f t="shared" si="26"/>
        <v>12318</v>
      </c>
      <c r="H33" s="25"/>
      <c r="I33" s="24">
        <f t="shared" si="20"/>
        <v>100302</v>
      </c>
      <c r="J33" s="23">
        <f t="shared" si="21"/>
        <v>8799</v>
      </c>
      <c r="K33" s="23"/>
      <c r="L33" s="25">
        <f t="shared" si="25"/>
        <v>12318</v>
      </c>
      <c r="M33" s="23">
        <v>580</v>
      </c>
      <c r="N33" s="23">
        <v>245</v>
      </c>
      <c r="O33" s="23">
        <v>4000</v>
      </c>
      <c r="P33" s="23">
        <v>960</v>
      </c>
      <c r="Q33" s="23">
        <v>200</v>
      </c>
      <c r="R33" s="25">
        <v>1</v>
      </c>
      <c r="S33" s="23">
        <f t="shared" si="23"/>
        <v>27103</v>
      </c>
      <c r="T33" s="24">
        <f t="shared" si="24"/>
        <v>73199</v>
      </c>
    </row>
    <row r="34" spans="1:20" ht="20.100000000000001" customHeight="1">
      <c r="A34" s="22">
        <v>44378</v>
      </c>
      <c r="B34" s="23">
        <v>77500</v>
      </c>
      <c r="C34" s="23">
        <f t="shared" si="18"/>
        <v>13175</v>
      </c>
      <c r="D34" s="23"/>
      <c r="E34" s="23"/>
      <c r="F34" s="23"/>
      <c r="G34" s="23">
        <f t="shared" si="26"/>
        <v>12695</v>
      </c>
      <c r="H34" s="25"/>
      <c r="I34" s="24">
        <f t="shared" si="20"/>
        <v>103370</v>
      </c>
      <c r="J34" s="23">
        <f t="shared" si="21"/>
        <v>9068</v>
      </c>
      <c r="K34" s="23"/>
      <c r="L34" s="25">
        <f t="shared" si="25"/>
        <v>12695</v>
      </c>
      <c r="M34" s="23">
        <v>580</v>
      </c>
      <c r="N34" s="23">
        <v>245</v>
      </c>
      <c r="O34" s="23">
        <v>4000</v>
      </c>
      <c r="P34" s="23">
        <v>960</v>
      </c>
      <c r="Q34" s="23">
        <v>200</v>
      </c>
      <c r="R34" s="25">
        <v>1</v>
      </c>
      <c r="S34" s="23">
        <f t="shared" si="23"/>
        <v>27749</v>
      </c>
      <c r="T34" s="24">
        <f t="shared" si="24"/>
        <v>75621</v>
      </c>
    </row>
    <row r="35" spans="1:20" ht="20.100000000000001" customHeight="1">
      <c r="A35" s="22">
        <v>44409</v>
      </c>
      <c r="B35" s="23">
        <v>77500</v>
      </c>
      <c r="C35" s="23">
        <f t="shared" si="18"/>
        <v>13175</v>
      </c>
      <c r="D35" s="23"/>
      <c r="E35" s="23"/>
      <c r="F35" s="23"/>
      <c r="G35" s="23">
        <f t="shared" si="26"/>
        <v>12695</v>
      </c>
      <c r="H35" s="25"/>
      <c r="I35" s="24">
        <f t="shared" si="20"/>
        <v>103370</v>
      </c>
      <c r="J35" s="23">
        <f t="shared" si="21"/>
        <v>9068</v>
      </c>
      <c r="K35" s="23"/>
      <c r="L35" s="25">
        <f t="shared" si="25"/>
        <v>12695</v>
      </c>
      <c r="M35" s="23">
        <v>580</v>
      </c>
      <c r="N35" s="23">
        <v>245</v>
      </c>
      <c r="O35" s="23">
        <v>4000</v>
      </c>
      <c r="P35" s="23">
        <v>960</v>
      </c>
      <c r="Q35" s="23">
        <v>200</v>
      </c>
      <c r="R35" s="25">
        <v>1</v>
      </c>
      <c r="S35" s="23">
        <f t="shared" si="23"/>
        <v>27749</v>
      </c>
      <c r="T35" s="24">
        <f t="shared" si="24"/>
        <v>75621</v>
      </c>
    </row>
    <row r="36" spans="1:20" ht="20.100000000000001" customHeight="1">
      <c r="A36" s="22">
        <v>44440</v>
      </c>
      <c r="B36" s="23">
        <v>77500</v>
      </c>
      <c r="C36" s="23">
        <f t="shared" si="18"/>
        <v>13175</v>
      </c>
      <c r="D36" s="23"/>
      <c r="E36" s="23"/>
      <c r="F36" s="23"/>
      <c r="G36" s="23">
        <f t="shared" si="26"/>
        <v>12695</v>
      </c>
      <c r="H36" s="25"/>
      <c r="I36" s="24">
        <f t="shared" si="20"/>
        <v>103370</v>
      </c>
      <c r="J36" s="23">
        <f t="shared" si="21"/>
        <v>9068</v>
      </c>
      <c r="K36" s="23"/>
      <c r="L36" s="25">
        <f t="shared" si="25"/>
        <v>12695</v>
      </c>
      <c r="M36" s="23">
        <v>580</v>
      </c>
      <c r="N36" s="23"/>
      <c r="O36" s="23">
        <v>4000</v>
      </c>
      <c r="P36" s="23">
        <v>960</v>
      </c>
      <c r="Q36" s="23">
        <v>200</v>
      </c>
      <c r="R36" s="25">
        <v>1</v>
      </c>
      <c r="S36" s="23">
        <f t="shared" si="23"/>
        <v>27504</v>
      </c>
      <c r="T36" s="24">
        <f t="shared" si="24"/>
        <v>75866</v>
      </c>
    </row>
    <row r="37" spans="1:20" ht="20.100000000000001" customHeight="1">
      <c r="A37" s="22">
        <v>44470</v>
      </c>
      <c r="B37" s="23">
        <v>77500</v>
      </c>
      <c r="C37" s="23">
        <f>ROUND((B37)*0.28,0)</f>
        <v>21700</v>
      </c>
      <c r="D37" s="23"/>
      <c r="E37" s="23"/>
      <c r="F37" s="23">
        <v>18250</v>
      </c>
      <c r="G37" s="23">
        <f t="shared" si="26"/>
        <v>13888</v>
      </c>
      <c r="H37" s="25"/>
      <c r="I37" s="24">
        <f t="shared" si="20"/>
        <v>131338</v>
      </c>
      <c r="J37" s="23">
        <f t="shared" si="21"/>
        <v>9920</v>
      </c>
      <c r="K37" s="23">
        <v>1825</v>
      </c>
      <c r="L37" s="25">
        <f t="shared" si="25"/>
        <v>13888</v>
      </c>
      <c r="M37" s="23">
        <v>580</v>
      </c>
      <c r="N37" s="23"/>
      <c r="O37" s="23">
        <v>4000</v>
      </c>
      <c r="P37" s="23">
        <v>960</v>
      </c>
      <c r="Q37" s="23">
        <v>200</v>
      </c>
      <c r="R37" s="25">
        <v>1</v>
      </c>
      <c r="S37" s="23">
        <f t="shared" si="23"/>
        <v>31374</v>
      </c>
      <c r="T37" s="24">
        <f t="shared" si="24"/>
        <v>99964</v>
      </c>
    </row>
    <row r="38" spans="1:20" ht="20.100000000000001" customHeight="1">
      <c r="A38" s="22">
        <v>44501</v>
      </c>
      <c r="B38" s="23">
        <v>77500</v>
      </c>
      <c r="C38" s="23">
        <f t="shared" ref="C38:C41" si="27">ROUND((B38)*0.28,0)</f>
        <v>21700</v>
      </c>
      <c r="D38" s="23"/>
      <c r="E38" s="23"/>
      <c r="F38" s="23"/>
      <c r="G38" s="23">
        <f t="shared" si="26"/>
        <v>13888</v>
      </c>
      <c r="H38" s="25"/>
      <c r="I38" s="24">
        <f t="shared" si="20"/>
        <v>113088</v>
      </c>
      <c r="J38" s="23">
        <f t="shared" si="21"/>
        <v>9920</v>
      </c>
      <c r="K38" s="23"/>
      <c r="L38" s="25">
        <f t="shared" si="25"/>
        <v>13888</v>
      </c>
      <c r="M38" s="23">
        <v>580</v>
      </c>
      <c r="N38" s="23">
        <v>245</v>
      </c>
      <c r="O38" s="23">
        <v>15000</v>
      </c>
      <c r="P38" s="23">
        <v>960</v>
      </c>
      <c r="Q38" s="23">
        <v>200</v>
      </c>
      <c r="R38" s="25">
        <v>1</v>
      </c>
      <c r="S38" s="23">
        <f t="shared" si="23"/>
        <v>40794</v>
      </c>
      <c r="T38" s="24">
        <f t="shared" si="24"/>
        <v>72294</v>
      </c>
    </row>
    <row r="39" spans="1:20" ht="20.100000000000001" customHeight="1">
      <c r="A39" s="22">
        <v>44531</v>
      </c>
      <c r="B39" s="23">
        <v>77500</v>
      </c>
      <c r="C39" s="23">
        <f t="shared" si="27"/>
        <v>21700</v>
      </c>
      <c r="D39" s="23"/>
      <c r="E39" s="23"/>
      <c r="F39" s="23">
        <v>88484</v>
      </c>
      <c r="G39" s="23">
        <v>45490</v>
      </c>
      <c r="H39" s="25"/>
      <c r="I39" s="24">
        <f t="shared" si="20"/>
        <v>233174</v>
      </c>
      <c r="J39" s="23">
        <v>31602</v>
      </c>
      <c r="K39" s="23">
        <v>9920</v>
      </c>
      <c r="L39" s="25">
        <f t="shared" si="25"/>
        <v>45490</v>
      </c>
      <c r="M39" s="23">
        <v>580</v>
      </c>
      <c r="N39" s="23">
        <v>0</v>
      </c>
      <c r="O39" s="23">
        <v>50544</v>
      </c>
      <c r="P39" s="23">
        <v>960</v>
      </c>
      <c r="Q39" s="23">
        <v>200</v>
      </c>
      <c r="R39" s="25">
        <v>1</v>
      </c>
      <c r="S39" s="23">
        <f t="shared" si="23"/>
        <v>139297</v>
      </c>
      <c r="T39" s="24">
        <f t="shared" si="24"/>
        <v>93877</v>
      </c>
    </row>
    <row r="40" spans="1:20" ht="20.100000000000001" customHeight="1">
      <c r="A40" s="22">
        <v>44562</v>
      </c>
      <c r="B40" s="23">
        <v>77500</v>
      </c>
      <c r="C40" s="23">
        <f t="shared" si="27"/>
        <v>21700</v>
      </c>
      <c r="D40" s="23"/>
      <c r="E40" s="23"/>
      <c r="F40" s="23"/>
      <c r="G40" s="23">
        <f t="shared" si="26"/>
        <v>13888</v>
      </c>
      <c r="H40" s="25"/>
      <c r="I40" s="24">
        <f t="shared" si="20"/>
        <v>113088</v>
      </c>
      <c r="J40" s="23">
        <f t="shared" si="21"/>
        <v>9920</v>
      </c>
      <c r="K40" s="23"/>
      <c r="L40" s="25">
        <f t="shared" si="25"/>
        <v>13888</v>
      </c>
      <c r="M40" s="23">
        <v>580</v>
      </c>
      <c r="N40" s="23">
        <v>245</v>
      </c>
      <c r="O40" s="23">
        <v>24000</v>
      </c>
      <c r="P40" s="23">
        <v>960</v>
      </c>
      <c r="Q40" s="23">
        <v>200</v>
      </c>
      <c r="R40" s="25">
        <v>1</v>
      </c>
      <c r="S40" s="23">
        <f t="shared" si="23"/>
        <v>49794</v>
      </c>
      <c r="T40" s="24">
        <f t="shared" si="24"/>
        <v>63294</v>
      </c>
    </row>
    <row r="41" spans="1:20" ht="20.100000000000001" customHeight="1">
      <c r="A41" s="22">
        <v>44593</v>
      </c>
      <c r="B41" s="23">
        <v>77500</v>
      </c>
      <c r="C41" s="23">
        <f t="shared" si="27"/>
        <v>21700</v>
      </c>
      <c r="D41" s="23"/>
      <c r="E41" s="23"/>
      <c r="F41" s="23"/>
      <c r="G41" s="23">
        <f t="shared" si="26"/>
        <v>13888</v>
      </c>
      <c r="H41" s="25"/>
      <c r="I41" s="24">
        <f t="shared" si="20"/>
        <v>113088</v>
      </c>
      <c r="J41" s="23">
        <f t="shared" si="21"/>
        <v>9920</v>
      </c>
      <c r="K41" s="23"/>
      <c r="L41" s="25">
        <f t="shared" si="25"/>
        <v>13888</v>
      </c>
      <c r="M41" s="23">
        <v>580</v>
      </c>
      <c r="N41" s="23">
        <v>245</v>
      </c>
      <c r="O41" s="23"/>
      <c r="P41" s="23">
        <v>960</v>
      </c>
      <c r="Q41" s="23">
        <v>300</v>
      </c>
      <c r="R41" s="25">
        <v>1</v>
      </c>
      <c r="S41" s="23">
        <f t="shared" si="23"/>
        <v>25894</v>
      </c>
      <c r="T41" s="24">
        <f t="shared" si="24"/>
        <v>87194</v>
      </c>
    </row>
    <row r="42" spans="1:20" ht="20.100000000000001" customHeight="1">
      <c r="A42" s="26" t="s">
        <v>4</v>
      </c>
      <c r="B42" s="24">
        <f>SUM(B30:B41)</f>
        <v>920800</v>
      </c>
      <c r="C42" s="24">
        <f t="shared" ref="C42" si="28">SUM(C30:C41)</f>
        <v>199161</v>
      </c>
      <c r="D42" s="24">
        <f t="shared" ref="D42" si="29">SUM(D30:D41)</f>
        <v>0</v>
      </c>
      <c r="E42" s="24">
        <f t="shared" ref="E42" si="30">SUM(E30:E41)</f>
        <v>0</v>
      </c>
      <c r="F42" s="24">
        <f t="shared" ref="F42" si="31">SUM(F30:F41)</f>
        <v>194954</v>
      </c>
      <c r="G42" s="24">
        <f t="shared" ref="G42" si="32">SUM(G30:G41)</f>
        <v>199620</v>
      </c>
      <c r="H42" s="24">
        <f t="shared" ref="H42" si="33">SUM(H30:H41)</f>
        <v>0</v>
      </c>
      <c r="I42" s="24">
        <f t="shared" ref="I42:T42" si="34">SUM(I30:I41)</f>
        <v>1514535</v>
      </c>
      <c r="J42" s="24">
        <f t="shared" si="34"/>
        <v>133682</v>
      </c>
      <c r="K42" s="24">
        <f t="shared" si="34"/>
        <v>20565</v>
      </c>
      <c r="L42" s="24">
        <f t="shared" si="34"/>
        <v>199620</v>
      </c>
      <c r="M42" s="24">
        <f t="shared" si="34"/>
        <v>6960</v>
      </c>
      <c r="N42" s="24">
        <f t="shared" si="34"/>
        <v>2205</v>
      </c>
      <c r="O42" s="24">
        <f t="shared" si="34"/>
        <v>148010</v>
      </c>
      <c r="P42" s="24">
        <f t="shared" si="34"/>
        <v>11520</v>
      </c>
      <c r="Q42" s="24">
        <f t="shared" si="34"/>
        <v>2500</v>
      </c>
      <c r="R42" s="24">
        <f t="shared" si="34"/>
        <v>12</v>
      </c>
      <c r="S42" s="24">
        <f t="shared" si="34"/>
        <v>525074</v>
      </c>
      <c r="T42" s="24">
        <f t="shared" si="34"/>
        <v>989461</v>
      </c>
    </row>
    <row r="43" spans="1:20" ht="20.100000000000001" customHeight="1">
      <c r="A43" s="27"/>
      <c r="B43" s="1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20.100000000000001" customHeight="1">
      <c r="A44" s="18"/>
      <c r="B44" s="18"/>
      <c r="C44" s="18"/>
      <c r="D44" s="18"/>
      <c r="E44" s="18"/>
      <c r="F44" s="18"/>
      <c r="G44" s="18"/>
      <c r="H44" s="27"/>
      <c r="I44" s="27"/>
      <c r="J44" s="27"/>
      <c r="K44" s="71"/>
      <c r="L44" s="71"/>
      <c r="M44" s="71"/>
      <c r="N44" s="71"/>
      <c r="O44" s="27"/>
      <c r="P44" s="27"/>
      <c r="Q44" s="27"/>
      <c r="R44" s="18"/>
      <c r="S44" s="18"/>
      <c r="T44" s="18"/>
    </row>
    <row r="45" spans="1:20" ht="20.100000000000001" customHeight="1">
      <c r="A45" s="18"/>
      <c r="B45" s="18"/>
      <c r="C45" s="18"/>
      <c r="D45" s="18"/>
      <c r="E45" s="18"/>
      <c r="F45" s="18"/>
      <c r="G45" s="18"/>
      <c r="H45" s="18"/>
      <c r="I45" s="18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0.100000000000001" customHeight="1">
      <c r="A46" s="69" t="s">
        <v>30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18"/>
    </row>
    <row r="47" spans="1:20" ht="20.100000000000001" customHeight="1">
      <c r="A47" s="69" t="s">
        <v>48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20.100000000000001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20.100000000000001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20.100000000000001" customHeight="1">
      <c r="A50" s="18" t="s">
        <v>69</v>
      </c>
      <c r="B50" s="18"/>
      <c r="C50" s="18"/>
      <c r="D50" s="18"/>
      <c r="E50" s="18"/>
      <c r="F50" s="18"/>
      <c r="G50" s="18"/>
      <c r="H50" s="18"/>
      <c r="I50" s="18"/>
      <c r="J50" s="18" t="s">
        <v>63</v>
      </c>
      <c r="K50" s="18"/>
      <c r="L50" s="18"/>
      <c r="M50" s="19"/>
      <c r="N50" s="19"/>
      <c r="O50" s="19"/>
      <c r="P50" s="18"/>
      <c r="Q50" s="18"/>
      <c r="R50" s="18"/>
      <c r="S50" s="18"/>
      <c r="T50" s="18"/>
    </row>
    <row r="51" spans="1:20" ht="20.100000000000001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9"/>
      <c r="N51" s="19"/>
      <c r="O51" s="19"/>
      <c r="P51" s="18"/>
      <c r="Q51" s="18"/>
      <c r="R51" s="18"/>
      <c r="S51" s="18"/>
      <c r="T51" s="18"/>
    </row>
    <row r="52" spans="1:20" ht="39.950000000000003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126</v>
      </c>
      <c r="F52" s="20" t="s">
        <v>19</v>
      </c>
      <c r="G52" s="20" t="s">
        <v>123</v>
      </c>
      <c r="H52" s="20" t="s">
        <v>127</v>
      </c>
      <c r="I52" s="21" t="s">
        <v>4</v>
      </c>
      <c r="J52" s="20" t="s">
        <v>9</v>
      </c>
      <c r="K52" s="20" t="s">
        <v>124</v>
      </c>
      <c r="L52" s="20" t="s">
        <v>125</v>
      </c>
      <c r="M52" s="20" t="s">
        <v>16</v>
      </c>
      <c r="N52" s="20" t="s">
        <v>128</v>
      </c>
      <c r="O52" s="20" t="s">
        <v>11</v>
      </c>
      <c r="P52" s="20" t="s">
        <v>6</v>
      </c>
      <c r="Q52" s="20" t="s">
        <v>129</v>
      </c>
      <c r="R52" s="20" t="s">
        <v>121</v>
      </c>
      <c r="S52" s="20" t="s">
        <v>5</v>
      </c>
      <c r="T52" s="20" t="s">
        <v>7</v>
      </c>
    </row>
    <row r="53" spans="1:20" ht="20.100000000000001" customHeight="1">
      <c r="A53" s="22">
        <v>44256</v>
      </c>
      <c r="B53" s="23">
        <v>75200</v>
      </c>
      <c r="C53" s="23">
        <f t="shared" ref="C53:C59" si="35">ROUND((B53)*0.17,0)</f>
        <v>12784</v>
      </c>
      <c r="D53" s="23"/>
      <c r="E53" s="23"/>
      <c r="F53" s="23"/>
      <c r="G53" s="23">
        <f t="shared" ref="G53" si="36">ROUNDUP(((B53+C53)*0.14),0)</f>
        <v>12318</v>
      </c>
      <c r="H53" s="25"/>
      <c r="I53" s="24">
        <f t="shared" ref="I53:I64" si="37">SUM(B53:H53)</f>
        <v>100302</v>
      </c>
      <c r="J53" s="23">
        <f t="shared" ref="J53:J64" si="38">ROUNDUP(((B53+C53)*0.1),0)</f>
        <v>8799</v>
      </c>
      <c r="K53" s="23"/>
      <c r="L53" s="25">
        <f t="shared" ref="L53" si="39">G53+H53</f>
        <v>12318</v>
      </c>
      <c r="M53" s="23"/>
      <c r="N53" s="23"/>
      <c r="O53" s="23">
        <v>5000</v>
      </c>
      <c r="P53" s="23">
        <v>960</v>
      </c>
      <c r="Q53" s="23">
        <v>200</v>
      </c>
      <c r="R53" s="25">
        <v>1</v>
      </c>
      <c r="S53" s="23">
        <f t="shared" ref="S53:S64" si="40">SUM(J53:R53)</f>
        <v>27278</v>
      </c>
      <c r="T53" s="24">
        <f t="shared" ref="T53:T64" si="41">I53-S53</f>
        <v>73024</v>
      </c>
    </row>
    <row r="54" spans="1:20" ht="20.100000000000001" customHeight="1">
      <c r="A54" s="22">
        <v>44287</v>
      </c>
      <c r="B54" s="23">
        <v>75200</v>
      </c>
      <c r="C54" s="23">
        <f t="shared" si="35"/>
        <v>12784</v>
      </c>
      <c r="D54" s="23"/>
      <c r="E54" s="23"/>
      <c r="F54" s="23">
        <v>109210</v>
      </c>
      <c r="G54" s="23">
        <v>26234</v>
      </c>
      <c r="H54" s="25"/>
      <c r="I54" s="24">
        <f t="shared" si="37"/>
        <v>223428</v>
      </c>
      <c r="J54" s="23">
        <f t="shared" si="38"/>
        <v>8799</v>
      </c>
      <c r="K54" s="23">
        <v>10920</v>
      </c>
      <c r="L54" s="25">
        <f t="shared" ref="L54:L64" si="42">G54+H54</f>
        <v>26234</v>
      </c>
      <c r="M54" s="23"/>
      <c r="N54" s="23"/>
      <c r="O54" s="23">
        <v>37763</v>
      </c>
      <c r="P54" s="23">
        <v>960</v>
      </c>
      <c r="Q54" s="23">
        <v>200</v>
      </c>
      <c r="R54" s="25">
        <v>1</v>
      </c>
      <c r="S54" s="23">
        <f t="shared" si="40"/>
        <v>84877</v>
      </c>
      <c r="T54" s="24">
        <f t="shared" si="41"/>
        <v>138551</v>
      </c>
    </row>
    <row r="55" spans="1:20" ht="20.100000000000001" customHeight="1">
      <c r="A55" s="22">
        <v>44317</v>
      </c>
      <c r="B55" s="23">
        <v>75200</v>
      </c>
      <c r="C55" s="23">
        <f t="shared" si="35"/>
        <v>12784</v>
      </c>
      <c r="D55" s="23"/>
      <c r="E55" s="23"/>
      <c r="F55" s="23"/>
      <c r="G55" s="23">
        <f t="shared" ref="G55:G64" si="43">ROUNDUP(((B55+C55)*0.14),0)</f>
        <v>12318</v>
      </c>
      <c r="H55" s="25"/>
      <c r="I55" s="24">
        <f t="shared" si="37"/>
        <v>100302</v>
      </c>
      <c r="J55" s="23">
        <f t="shared" si="38"/>
        <v>8799</v>
      </c>
      <c r="K55" s="23"/>
      <c r="L55" s="25">
        <f t="shared" si="42"/>
        <v>12318</v>
      </c>
      <c r="M55" s="23"/>
      <c r="N55" s="23"/>
      <c r="O55" s="23">
        <v>5000</v>
      </c>
      <c r="P55" s="23">
        <v>960</v>
      </c>
      <c r="Q55" s="23">
        <v>200</v>
      </c>
      <c r="R55" s="25">
        <v>1</v>
      </c>
      <c r="S55" s="23">
        <f t="shared" si="40"/>
        <v>27278</v>
      </c>
      <c r="T55" s="24">
        <f t="shared" si="41"/>
        <v>73024</v>
      </c>
    </row>
    <row r="56" spans="1:20" ht="20.100000000000001" customHeight="1">
      <c r="A56" s="22">
        <v>44348</v>
      </c>
      <c r="B56" s="23">
        <f>B55</f>
        <v>75200</v>
      </c>
      <c r="C56" s="23">
        <f t="shared" si="35"/>
        <v>12784</v>
      </c>
      <c r="D56" s="23"/>
      <c r="E56" s="23"/>
      <c r="F56" s="23"/>
      <c r="G56" s="23">
        <f t="shared" si="43"/>
        <v>12318</v>
      </c>
      <c r="H56" s="25"/>
      <c r="I56" s="24">
        <f t="shared" si="37"/>
        <v>100302</v>
      </c>
      <c r="J56" s="23">
        <f t="shared" si="38"/>
        <v>8799</v>
      </c>
      <c r="K56" s="23"/>
      <c r="L56" s="25">
        <f t="shared" si="42"/>
        <v>12318</v>
      </c>
      <c r="M56" s="23"/>
      <c r="N56" s="23"/>
      <c r="O56" s="23">
        <v>5000</v>
      </c>
      <c r="P56" s="23">
        <v>960</v>
      </c>
      <c r="Q56" s="23">
        <v>200</v>
      </c>
      <c r="R56" s="25">
        <v>1</v>
      </c>
      <c r="S56" s="23">
        <f t="shared" si="40"/>
        <v>27278</v>
      </c>
      <c r="T56" s="24">
        <f t="shared" si="41"/>
        <v>73024</v>
      </c>
    </row>
    <row r="57" spans="1:20" ht="20.100000000000001" customHeight="1">
      <c r="A57" s="22">
        <v>44378</v>
      </c>
      <c r="B57" s="23">
        <v>77500</v>
      </c>
      <c r="C57" s="23">
        <f t="shared" si="35"/>
        <v>13175</v>
      </c>
      <c r="D57" s="23"/>
      <c r="E57" s="23"/>
      <c r="F57" s="23"/>
      <c r="G57" s="23">
        <f t="shared" si="43"/>
        <v>12695</v>
      </c>
      <c r="H57" s="25"/>
      <c r="I57" s="24">
        <f t="shared" si="37"/>
        <v>103370</v>
      </c>
      <c r="J57" s="23">
        <f t="shared" si="38"/>
        <v>9068</v>
      </c>
      <c r="K57" s="23"/>
      <c r="L57" s="25">
        <f t="shared" si="42"/>
        <v>12695</v>
      </c>
      <c r="M57" s="23"/>
      <c r="N57" s="23"/>
      <c r="O57" s="23">
        <v>5000</v>
      </c>
      <c r="P57" s="23">
        <v>960</v>
      </c>
      <c r="Q57" s="23">
        <v>200</v>
      </c>
      <c r="R57" s="25">
        <v>1</v>
      </c>
      <c r="S57" s="23">
        <f t="shared" si="40"/>
        <v>27924</v>
      </c>
      <c r="T57" s="24">
        <f t="shared" si="41"/>
        <v>75446</v>
      </c>
    </row>
    <row r="58" spans="1:20" ht="20.100000000000001" customHeight="1">
      <c r="A58" s="22">
        <v>44409</v>
      </c>
      <c r="B58" s="23">
        <v>77500</v>
      </c>
      <c r="C58" s="23">
        <f t="shared" si="35"/>
        <v>13175</v>
      </c>
      <c r="D58" s="23"/>
      <c r="E58" s="23"/>
      <c r="F58" s="23"/>
      <c r="G58" s="23">
        <f t="shared" si="43"/>
        <v>12695</v>
      </c>
      <c r="H58" s="25"/>
      <c r="I58" s="24">
        <f t="shared" si="37"/>
        <v>103370</v>
      </c>
      <c r="J58" s="23">
        <f t="shared" si="38"/>
        <v>9068</v>
      </c>
      <c r="K58" s="23"/>
      <c r="L58" s="25">
        <f t="shared" si="42"/>
        <v>12695</v>
      </c>
      <c r="M58" s="23"/>
      <c r="N58" s="23"/>
      <c r="O58" s="23">
        <v>5000</v>
      </c>
      <c r="P58" s="23">
        <v>960</v>
      </c>
      <c r="Q58" s="23">
        <v>200</v>
      </c>
      <c r="R58" s="25">
        <v>1</v>
      </c>
      <c r="S58" s="23">
        <f t="shared" si="40"/>
        <v>27924</v>
      </c>
      <c r="T58" s="24">
        <f t="shared" si="41"/>
        <v>75446</v>
      </c>
    </row>
    <row r="59" spans="1:20" ht="20.100000000000001" customHeight="1">
      <c r="A59" s="22">
        <v>44440</v>
      </c>
      <c r="B59" s="23">
        <v>77500</v>
      </c>
      <c r="C59" s="23">
        <f t="shared" si="35"/>
        <v>13175</v>
      </c>
      <c r="D59" s="23"/>
      <c r="E59" s="23"/>
      <c r="F59" s="23"/>
      <c r="G59" s="23">
        <f t="shared" si="43"/>
        <v>12695</v>
      </c>
      <c r="H59" s="25"/>
      <c r="I59" s="24">
        <f t="shared" si="37"/>
        <v>103370</v>
      </c>
      <c r="J59" s="23">
        <f t="shared" si="38"/>
        <v>9068</v>
      </c>
      <c r="K59" s="23"/>
      <c r="L59" s="25">
        <f t="shared" si="42"/>
        <v>12695</v>
      </c>
      <c r="M59" s="23"/>
      <c r="N59" s="23"/>
      <c r="O59" s="23">
        <v>5000</v>
      </c>
      <c r="P59" s="23">
        <v>960</v>
      </c>
      <c r="Q59" s="23">
        <v>200</v>
      </c>
      <c r="R59" s="25">
        <v>1</v>
      </c>
      <c r="S59" s="23">
        <f t="shared" si="40"/>
        <v>27924</v>
      </c>
      <c r="T59" s="24">
        <f t="shared" si="41"/>
        <v>75446</v>
      </c>
    </row>
    <row r="60" spans="1:20" ht="20.100000000000001" customHeight="1">
      <c r="A60" s="22">
        <v>44470</v>
      </c>
      <c r="B60" s="23">
        <v>77500</v>
      </c>
      <c r="C60" s="23">
        <f>ROUND((B60)*0.28,0)</f>
        <v>21700</v>
      </c>
      <c r="D60" s="23"/>
      <c r="E60" s="23"/>
      <c r="F60" s="23">
        <v>18250</v>
      </c>
      <c r="G60" s="23">
        <v>16443</v>
      </c>
      <c r="H60" s="25"/>
      <c r="I60" s="24">
        <f t="shared" si="37"/>
        <v>133893</v>
      </c>
      <c r="J60" s="23">
        <v>1825</v>
      </c>
      <c r="K60" s="23">
        <v>9920</v>
      </c>
      <c r="L60" s="25">
        <f t="shared" si="42"/>
        <v>16443</v>
      </c>
      <c r="M60" s="23"/>
      <c r="N60" s="23"/>
      <c r="O60" s="23">
        <v>5000</v>
      </c>
      <c r="P60" s="23">
        <v>960</v>
      </c>
      <c r="Q60" s="23">
        <v>200</v>
      </c>
      <c r="R60" s="25">
        <v>1</v>
      </c>
      <c r="S60" s="23">
        <f t="shared" si="40"/>
        <v>34349</v>
      </c>
      <c r="T60" s="24">
        <f t="shared" si="41"/>
        <v>99544</v>
      </c>
    </row>
    <row r="61" spans="1:20" ht="20.100000000000001" customHeight="1">
      <c r="A61" s="22">
        <v>44501</v>
      </c>
      <c r="B61" s="23">
        <v>77500</v>
      </c>
      <c r="C61" s="23">
        <f t="shared" ref="C61:C64" si="44">ROUND((B61)*0.28,0)</f>
        <v>21700</v>
      </c>
      <c r="D61" s="23"/>
      <c r="E61" s="23"/>
      <c r="F61" s="23"/>
      <c r="G61" s="23">
        <f t="shared" si="43"/>
        <v>13888</v>
      </c>
      <c r="H61" s="25"/>
      <c r="I61" s="24">
        <f t="shared" si="37"/>
        <v>113088</v>
      </c>
      <c r="J61" s="23">
        <f t="shared" si="38"/>
        <v>9920</v>
      </c>
      <c r="K61" s="23"/>
      <c r="L61" s="25">
        <f t="shared" si="42"/>
        <v>13888</v>
      </c>
      <c r="M61" s="23"/>
      <c r="N61" s="23"/>
      <c r="O61" s="23">
        <v>5000</v>
      </c>
      <c r="P61" s="23">
        <v>960</v>
      </c>
      <c r="Q61" s="23">
        <v>200</v>
      </c>
      <c r="R61" s="25">
        <v>1</v>
      </c>
      <c r="S61" s="23">
        <f t="shared" si="40"/>
        <v>29969</v>
      </c>
      <c r="T61" s="24">
        <f t="shared" si="41"/>
        <v>83119</v>
      </c>
    </row>
    <row r="62" spans="1:20" ht="20.100000000000001" customHeight="1">
      <c r="A62" s="22">
        <v>44531</v>
      </c>
      <c r="B62" s="23">
        <v>77500</v>
      </c>
      <c r="C62" s="23">
        <f t="shared" si="44"/>
        <v>21700</v>
      </c>
      <c r="D62" s="23"/>
      <c r="E62" s="23"/>
      <c r="F62" s="23">
        <v>88484</v>
      </c>
      <c r="G62" s="23">
        <v>45490</v>
      </c>
      <c r="H62" s="25"/>
      <c r="I62" s="24">
        <f t="shared" si="37"/>
        <v>233174</v>
      </c>
      <c r="J62" s="23">
        <v>31602</v>
      </c>
      <c r="K62" s="23">
        <v>9920</v>
      </c>
      <c r="L62" s="25">
        <f t="shared" si="42"/>
        <v>45490</v>
      </c>
      <c r="M62" s="23"/>
      <c r="N62" s="23"/>
      <c r="O62" s="23">
        <v>50544</v>
      </c>
      <c r="P62" s="23">
        <v>960</v>
      </c>
      <c r="Q62" s="23">
        <v>200</v>
      </c>
      <c r="R62" s="25">
        <v>1</v>
      </c>
      <c r="S62" s="23">
        <f t="shared" si="40"/>
        <v>138717</v>
      </c>
      <c r="T62" s="24">
        <f t="shared" si="41"/>
        <v>94457</v>
      </c>
    </row>
    <row r="63" spans="1:20" ht="20.100000000000001" customHeight="1">
      <c r="A63" s="22">
        <v>44562</v>
      </c>
      <c r="B63" s="23">
        <v>77500</v>
      </c>
      <c r="C63" s="23">
        <f t="shared" si="44"/>
        <v>21700</v>
      </c>
      <c r="D63" s="23">
        <f t="shared" ref="D63" si="45">ROUND((B63)*0.09,0)</f>
        <v>6975</v>
      </c>
      <c r="E63" s="23">
        <v>1200</v>
      </c>
      <c r="F63" s="23">
        <v>8175</v>
      </c>
      <c r="G63" s="23">
        <f t="shared" si="43"/>
        <v>13888</v>
      </c>
      <c r="H63" s="25"/>
      <c r="I63" s="24">
        <f t="shared" si="37"/>
        <v>129438</v>
      </c>
      <c r="J63" s="23">
        <f t="shared" si="38"/>
        <v>9920</v>
      </c>
      <c r="K63" s="23"/>
      <c r="L63" s="25">
        <f t="shared" si="42"/>
        <v>13888</v>
      </c>
      <c r="M63" s="23"/>
      <c r="N63" s="23"/>
      <c r="O63" s="23">
        <v>24000</v>
      </c>
      <c r="P63" s="23">
        <v>960</v>
      </c>
      <c r="Q63" s="23">
        <v>200</v>
      </c>
      <c r="R63" s="25">
        <v>1</v>
      </c>
      <c r="S63" s="23">
        <f t="shared" si="40"/>
        <v>48969</v>
      </c>
      <c r="T63" s="24">
        <f t="shared" si="41"/>
        <v>80469</v>
      </c>
    </row>
    <row r="64" spans="1:20" ht="20.100000000000001" customHeight="1">
      <c r="A64" s="22">
        <v>44593</v>
      </c>
      <c r="B64" s="23">
        <v>77500</v>
      </c>
      <c r="C64" s="23">
        <f t="shared" si="44"/>
        <v>21700</v>
      </c>
      <c r="D64" s="23"/>
      <c r="E64" s="23"/>
      <c r="F64" s="23"/>
      <c r="G64" s="23">
        <f t="shared" si="43"/>
        <v>13888</v>
      </c>
      <c r="H64" s="25"/>
      <c r="I64" s="24">
        <f t="shared" si="37"/>
        <v>113088</v>
      </c>
      <c r="J64" s="23">
        <f t="shared" si="38"/>
        <v>9920</v>
      </c>
      <c r="K64" s="23"/>
      <c r="L64" s="25">
        <f t="shared" si="42"/>
        <v>13888</v>
      </c>
      <c r="M64" s="23"/>
      <c r="N64" s="23"/>
      <c r="O64" s="23"/>
      <c r="P64" s="23">
        <v>960</v>
      </c>
      <c r="Q64" s="23">
        <v>300</v>
      </c>
      <c r="R64" s="25">
        <v>1</v>
      </c>
      <c r="S64" s="23">
        <f t="shared" si="40"/>
        <v>25069</v>
      </c>
      <c r="T64" s="24">
        <f t="shared" si="41"/>
        <v>88019</v>
      </c>
    </row>
    <row r="65" spans="1:20" ht="20.100000000000001" customHeight="1">
      <c r="A65" s="26" t="s">
        <v>4</v>
      </c>
      <c r="B65" s="24">
        <f>SUM(B53:B64)</f>
        <v>920800</v>
      </c>
      <c r="C65" s="24">
        <f t="shared" ref="C65:T65" si="46">SUM(C53:C64)</f>
        <v>199161</v>
      </c>
      <c r="D65" s="24">
        <f t="shared" si="46"/>
        <v>6975</v>
      </c>
      <c r="E65" s="24">
        <f t="shared" si="46"/>
        <v>1200</v>
      </c>
      <c r="F65" s="24">
        <f t="shared" si="46"/>
        <v>224119</v>
      </c>
      <c r="G65" s="24">
        <f t="shared" si="46"/>
        <v>204870</v>
      </c>
      <c r="H65" s="24">
        <f t="shared" si="46"/>
        <v>0</v>
      </c>
      <c r="I65" s="24">
        <f t="shared" si="46"/>
        <v>1557125</v>
      </c>
      <c r="J65" s="24">
        <f t="shared" si="46"/>
        <v>125587</v>
      </c>
      <c r="K65" s="24">
        <f t="shared" si="46"/>
        <v>30760</v>
      </c>
      <c r="L65" s="24">
        <f t="shared" si="46"/>
        <v>204870</v>
      </c>
      <c r="M65" s="24">
        <f t="shared" si="46"/>
        <v>0</v>
      </c>
      <c r="N65" s="24">
        <f t="shared" si="46"/>
        <v>0</v>
      </c>
      <c r="O65" s="24">
        <f t="shared" si="46"/>
        <v>152307</v>
      </c>
      <c r="P65" s="24">
        <f t="shared" si="46"/>
        <v>11520</v>
      </c>
      <c r="Q65" s="24">
        <f t="shared" si="46"/>
        <v>2500</v>
      </c>
      <c r="R65" s="24">
        <f t="shared" si="46"/>
        <v>12</v>
      </c>
      <c r="S65" s="24">
        <f t="shared" si="46"/>
        <v>527556</v>
      </c>
      <c r="T65" s="24">
        <f t="shared" si="46"/>
        <v>1029569</v>
      </c>
    </row>
    <row r="66" spans="1:20" ht="20.100000000000001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20.100000000000001" customHeight="1">
      <c r="A67" s="18"/>
      <c r="B67" s="18"/>
      <c r="C67" s="18"/>
      <c r="D67" s="18"/>
      <c r="E67" s="18"/>
      <c r="F67" s="18"/>
      <c r="G67" s="18"/>
      <c r="H67" s="27"/>
      <c r="I67" s="27"/>
      <c r="J67" s="27"/>
      <c r="K67" s="71"/>
      <c r="L67" s="71"/>
      <c r="M67" s="71"/>
      <c r="N67" s="71"/>
      <c r="O67" s="27"/>
      <c r="P67" s="27"/>
      <c r="Q67" s="27"/>
      <c r="R67" s="18"/>
      <c r="S67" s="18"/>
      <c r="T67" s="18"/>
    </row>
    <row r="68" spans="1:20" ht="20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20.100000000000001" customHeight="1">
      <c r="A69" s="69" t="s">
        <v>30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18"/>
    </row>
    <row r="70" spans="1:20" ht="20.100000000000001" customHeight="1">
      <c r="A70" s="69" t="s">
        <v>48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ht="20.100000000000001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20.100000000000001" customHeight="1">
      <c r="A72" s="18" t="s">
        <v>70</v>
      </c>
      <c r="B72" s="18"/>
      <c r="C72" s="18"/>
      <c r="D72" s="18"/>
      <c r="E72" s="18"/>
      <c r="F72" s="18"/>
      <c r="G72" s="18"/>
      <c r="H72" s="18"/>
      <c r="I72" s="18"/>
      <c r="J72" s="18" t="s">
        <v>90</v>
      </c>
      <c r="K72" s="18"/>
      <c r="L72" s="18"/>
      <c r="M72" s="19"/>
      <c r="N72" s="19"/>
      <c r="O72" s="19"/>
      <c r="P72" s="18"/>
      <c r="Q72" s="18"/>
      <c r="R72" s="18"/>
      <c r="S72" s="18"/>
      <c r="T72" s="18"/>
    </row>
    <row r="73" spans="1:20" ht="20.100000000000001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9"/>
      <c r="N73" s="19"/>
      <c r="O73" s="19"/>
      <c r="P73" s="18"/>
      <c r="Q73" s="18"/>
      <c r="R73" s="18"/>
      <c r="S73" s="18"/>
      <c r="T73" s="18"/>
    </row>
    <row r="74" spans="1:20" ht="39.950000000000003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126</v>
      </c>
      <c r="F74" s="20" t="s">
        <v>19</v>
      </c>
      <c r="G74" s="20" t="s">
        <v>123</v>
      </c>
      <c r="H74" s="20" t="s">
        <v>127</v>
      </c>
      <c r="I74" s="21" t="s">
        <v>4</v>
      </c>
      <c r="J74" s="20" t="s">
        <v>9</v>
      </c>
      <c r="K74" s="20" t="s">
        <v>124</v>
      </c>
      <c r="L74" s="20" t="s">
        <v>125</v>
      </c>
      <c r="M74" s="20" t="s">
        <v>16</v>
      </c>
      <c r="N74" s="20" t="s">
        <v>128</v>
      </c>
      <c r="O74" s="20" t="s">
        <v>11</v>
      </c>
      <c r="P74" s="20" t="s">
        <v>6</v>
      </c>
      <c r="Q74" s="20" t="s">
        <v>129</v>
      </c>
      <c r="R74" s="20" t="s">
        <v>121</v>
      </c>
      <c r="S74" s="20" t="s">
        <v>5</v>
      </c>
      <c r="T74" s="20" t="s">
        <v>7</v>
      </c>
    </row>
    <row r="75" spans="1:20" ht="20.100000000000001" customHeight="1">
      <c r="A75" s="22">
        <v>44256</v>
      </c>
      <c r="B75" s="23">
        <v>59400</v>
      </c>
      <c r="C75" s="23">
        <f t="shared" ref="C75:C81" si="47">ROUND((B75)*0.17,0)</f>
        <v>10098</v>
      </c>
      <c r="D75" s="23"/>
      <c r="E75" s="23"/>
      <c r="F75" s="23"/>
      <c r="G75" s="23">
        <f t="shared" ref="G75" si="48">ROUNDUP(((B75+C75)*0.14),0)</f>
        <v>9730</v>
      </c>
      <c r="H75" s="23"/>
      <c r="I75" s="24">
        <f t="shared" ref="I75:I86" si="49">SUM(B75:H75)</f>
        <v>79228</v>
      </c>
      <c r="J75" s="23">
        <f t="shared" ref="J75:J86" si="50">ROUNDUP(((B75+C75)*0.1),0)</f>
        <v>6950</v>
      </c>
      <c r="K75" s="23"/>
      <c r="L75" s="25">
        <f t="shared" ref="L75" si="51">G75+H75</f>
        <v>9730</v>
      </c>
      <c r="M75" s="25">
        <v>580</v>
      </c>
      <c r="N75" s="23">
        <v>245</v>
      </c>
      <c r="O75" s="23">
        <v>4000</v>
      </c>
      <c r="P75" s="25">
        <v>960</v>
      </c>
      <c r="Q75" s="23">
        <v>200</v>
      </c>
      <c r="R75" s="23">
        <v>1</v>
      </c>
      <c r="S75" s="23">
        <f t="shared" ref="S75:S86" si="52">SUM(J75:R75)</f>
        <v>22666</v>
      </c>
      <c r="T75" s="24">
        <f t="shared" ref="T75:T86" si="53">I75-S75</f>
        <v>56562</v>
      </c>
    </row>
    <row r="76" spans="1:20" ht="20.100000000000001" customHeight="1">
      <c r="A76" s="22">
        <v>44287</v>
      </c>
      <c r="B76" s="23">
        <v>59400</v>
      </c>
      <c r="C76" s="23">
        <f t="shared" si="47"/>
        <v>10098</v>
      </c>
      <c r="D76" s="23"/>
      <c r="E76" s="23"/>
      <c r="F76" s="23">
        <v>153791</v>
      </c>
      <c r="G76" s="23">
        <v>29706</v>
      </c>
      <c r="H76" s="23"/>
      <c r="I76" s="24">
        <f t="shared" si="49"/>
        <v>252995</v>
      </c>
      <c r="J76" s="23">
        <f t="shared" si="50"/>
        <v>6950</v>
      </c>
      <c r="K76" s="23">
        <v>15377</v>
      </c>
      <c r="L76" s="25">
        <f t="shared" ref="L76:L87" si="54">G76+H76</f>
        <v>29706</v>
      </c>
      <c r="M76" s="25">
        <v>580</v>
      </c>
      <c r="N76" s="23">
        <v>245</v>
      </c>
      <c r="O76" s="23">
        <v>50137</v>
      </c>
      <c r="P76" s="25">
        <v>960</v>
      </c>
      <c r="Q76" s="23">
        <v>200</v>
      </c>
      <c r="R76" s="23">
        <v>1</v>
      </c>
      <c r="S76" s="23">
        <f t="shared" si="52"/>
        <v>104156</v>
      </c>
      <c r="T76" s="24">
        <f t="shared" si="53"/>
        <v>148839</v>
      </c>
    </row>
    <row r="77" spans="1:20" ht="20.100000000000001" customHeight="1">
      <c r="A77" s="22">
        <v>44317</v>
      </c>
      <c r="B77" s="23">
        <v>59400</v>
      </c>
      <c r="C77" s="23">
        <f t="shared" si="47"/>
        <v>10098</v>
      </c>
      <c r="D77" s="23"/>
      <c r="E77" s="23"/>
      <c r="F77" s="23"/>
      <c r="G77" s="23">
        <f t="shared" ref="G77:G86" si="55">ROUNDUP(((B77+C77)*0.14),0)</f>
        <v>9730</v>
      </c>
      <c r="H77" s="23"/>
      <c r="I77" s="24">
        <f t="shared" si="49"/>
        <v>79228</v>
      </c>
      <c r="J77" s="23">
        <f t="shared" si="50"/>
        <v>6950</v>
      </c>
      <c r="K77" s="23"/>
      <c r="L77" s="25">
        <f t="shared" si="54"/>
        <v>9730</v>
      </c>
      <c r="M77" s="25">
        <v>580</v>
      </c>
      <c r="N77" s="23">
        <v>245</v>
      </c>
      <c r="O77" s="23">
        <v>4000</v>
      </c>
      <c r="P77" s="25">
        <v>960</v>
      </c>
      <c r="Q77" s="23">
        <v>200</v>
      </c>
      <c r="R77" s="23">
        <v>1</v>
      </c>
      <c r="S77" s="23">
        <f t="shared" si="52"/>
        <v>22666</v>
      </c>
      <c r="T77" s="24">
        <f t="shared" si="53"/>
        <v>56562</v>
      </c>
    </row>
    <row r="78" spans="1:20" ht="20.100000000000001" customHeight="1">
      <c r="A78" s="22">
        <v>44348</v>
      </c>
      <c r="B78" s="23">
        <f>B77</f>
        <v>59400</v>
      </c>
      <c r="C78" s="23">
        <f t="shared" si="47"/>
        <v>10098</v>
      </c>
      <c r="D78" s="23"/>
      <c r="E78" s="23"/>
      <c r="F78" s="23"/>
      <c r="G78" s="23">
        <f t="shared" si="55"/>
        <v>9730</v>
      </c>
      <c r="H78" s="25"/>
      <c r="I78" s="24">
        <f t="shared" si="49"/>
        <v>79228</v>
      </c>
      <c r="J78" s="23">
        <f t="shared" si="50"/>
        <v>6950</v>
      </c>
      <c r="K78" s="23"/>
      <c r="L78" s="25">
        <f t="shared" si="54"/>
        <v>9730</v>
      </c>
      <c r="M78" s="25">
        <v>580</v>
      </c>
      <c r="N78" s="23">
        <v>245</v>
      </c>
      <c r="O78" s="23">
        <v>4000</v>
      </c>
      <c r="P78" s="25">
        <v>960</v>
      </c>
      <c r="Q78" s="23">
        <v>200</v>
      </c>
      <c r="R78" s="23">
        <v>1</v>
      </c>
      <c r="S78" s="23">
        <f t="shared" si="52"/>
        <v>22666</v>
      </c>
      <c r="T78" s="24">
        <f t="shared" si="53"/>
        <v>56562</v>
      </c>
    </row>
    <row r="79" spans="1:20" ht="20.100000000000001" customHeight="1">
      <c r="A79" s="22">
        <v>44378</v>
      </c>
      <c r="B79" s="23">
        <f>B78</f>
        <v>59400</v>
      </c>
      <c r="C79" s="23">
        <f t="shared" si="47"/>
        <v>10098</v>
      </c>
      <c r="D79" s="23"/>
      <c r="E79" s="23"/>
      <c r="F79" s="23"/>
      <c r="G79" s="23">
        <f t="shared" si="55"/>
        <v>9730</v>
      </c>
      <c r="H79" s="25"/>
      <c r="I79" s="24">
        <f t="shared" si="49"/>
        <v>79228</v>
      </c>
      <c r="J79" s="23">
        <f t="shared" si="50"/>
        <v>6950</v>
      </c>
      <c r="K79" s="23"/>
      <c r="L79" s="25">
        <f t="shared" si="54"/>
        <v>9730</v>
      </c>
      <c r="M79" s="25">
        <v>580</v>
      </c>
      <c r="N79" s="23">
        <v>245</v>
      </c>
      <c r="O79" s="23">
        <v>4000</v>
      </c>
      <c r="P79" s="25">
        <v>960</v>
      </c>
      <c r="Q79" s="23">
        <v>200</v>
      </c>
      <c r="R79" s="23">
        <v>1</v>
      </c>
      <c r="S79" s="23">
        <f t="shared" si="52"/>
        <v>22666</v>
      </c>
      <c r="T79" s="24">
        <f t="shared" si="53"/>
        <v>56562</v>
      </c>
    </row>
    <row r="80" spans="1:20" ht="20.100000000000001" customHeight="1">
      <c r="A80" s="22">
        <v>44409</v>
      </c>
      <c r="B80" s="23">
        <f t="shared" ref="B80:B86" si="56">B79</f>
        <v>59400</v>
      </c>
      <c r="C80" s="23">
        <f t="shared" si="47"/>
        <v>10098</v>
      </c>
      <c r="D80" s="23"/>
      <c r="E80" s="23"/>
      <c r="F80" s="23"/>
      <c r="G80" s="23">
        <f t="shared" si="55"/>
        <v>9730</v>
      </c>
      <c r="H80" s="25"/>
      <c r="I80" s="24">
        <f t="shared" si="49"/>
        <v>79228</v>
      </c>
      <c r="J80" s="23">
        <f t="shared" si="50"/>
        <v>6950</v>
      </c>
      <c r="K80" s="23"/>
      <c r="L80" s="25">
        <f t="shared" si="54"/>
        <v>9730</v>
      </c>
      <c r="M80" s="25">
        <v>580</v>
      </c>
      <c r="N80" s="23">
        <v>245</v>
      </c>
      <c r="O80" s="23">
        <v>4000</v>
      </c>
      <c r="P80" s="25">
        <v>960</v>
      </c>
      <c r="Q80" s="23">
        <v>200</v>
      </c>
      <c r="R80" s="23">
        <v>1</v>
      </c>
      <c r="S80" s="23">
        <f t="shared" si="52"/>
        <v>22666</v>
      </c>
      <c r="T80" s="24">
        <f t="shared" si="53"/>
        <v>56562</v>
      </c>
    </row>
    <row r="81" spans="1:20" ht="20.100000000000001" customHeight="1">
      <c r="A81" s="22">
        <v>44440</v>
      </c>
      <c r="B81" s="23">
        <f t="shared" si="56"/>
        <v>59400</v>
      </c>
      <c r="C81" s="23">
        <f t="shared" si="47"/>
        <v>10098</v>
      </c>
      <c r="D81" s="23"/>
      <c r="E81" s="23"/>
      <c r="F81" s="23"/>
      <c r="G81" s="23">
        <f t="shared" si="55"/>
        <v>9730</v>
      </c>
      <c r="H81" s="25"/>
      <c r="I81" s="24">
        <f t="shared" si="49"/>
        <v>79228</v>
      </c>
      <c r="J81" s="23">
        <f t="shared" si="50"/>
        <v>6950</v>
      </c>
      <c r="K81" s="23"/>
      <c r="L81" s="25">
        <f t="shared" si="54"/>
        <v>9730</v>
      </c>
      <c r="M81" s="25">
        <v>580</v>
      </c>
      <c r="N81" s="23"/>
      <c r="O81" s="23">
        <v>4000</v>
      </c>
      <c r="P81" s="25">
        <v>960</v>
      </c>
      <c r="Q81" s="23">
        <v>200</v>
      </c>
      <c r="R81" s="23">
        <v>1</v>
      </c>
      <c r="S81" s="23">
        <f t="shared" si="52"/>
        <v>22421</v>
      </c>
      <c r="T81" s="24">
        <f t="shared" si="53"/>
        <v>56807</v>
      </c>
    </row>
    <row r="82" spans="1:20" ht="20.100000000000001" customHeight="1">
      <c r="A82" s="22">
        <v>44470</v>
      </c>
      <c r="B82" s="23">
        <f t="shared" si="56"/>
        <v>59400</v>
      </c>
      <c r="C82" s="23">
        <f>ROUND((B82)*0.28,0)</f>
        <v>16632</v>
      </c>
      <c r="D82" s="23"/>
      <c r="E82" s="23"/>
      <c r="F82" s="23">
        <v>14850</v>
      </c>
      <c r="G82" s="23">
        <f t="shared" si="55"/>
        <v>10645</v>
      </c>
      <c r="H82" s="25"/>
      <c r="I82" s="24">
        <f t="shared" si="49"/>
        <v>101527</v>
      </c>
      <c r="J82" s="23">
        <f t="shared" si="50"/>
        <v>7604</v>
      </c>
      <c r="K82" s="23">
        <v>1485</v>
      </c>
      <c r="L82" s="25">
        <f t="shared" si="54"/>
        <v>10645</v>
      </c>
      <c r="M82" s="25">
        <v>580</v>
      </c>
      <c r="N82" s="23"/>
      <c r="O82" s="23">
        <v>4000</v>
      </c>
      <c r="P82" s="25">
        <v>960</v>
      </c>
      <c r="Q82" s="23">
        <v>200</v>
      </c>
      <c r="R82" s="23">
        <v>1</v>
      </c>
      <c r="S82" s="23">
        <f t="shared" si="52"/>
        <v>25475</v>
      </c>
      <c r="T82" s="24">
        <f t="shared" si="53"/>
        <v>76052</v>
      </c>
    </row>
    <row r="83" spans="1:20" ht="20.100000000000001" customHeight="1">
      <c r="A83" s="22">
        <v>44501</v>
      </c>
      <c r="B83" s="23">
        <f t="shared" si="56"/>
        <v>59400</v>
      </c>
      <c r="C83" s="23">
        <f t="shared" ref="C83:C86" si="57">ROUND((B83)*0.28,0)</f>
        <v>16632</v>
      </c>
      <c r="D83" s="23"/>
      <c r="E83" s="23"/>
      <c r="F83" s="23"/>
      <c r="G83" s="23">
        <f t="shared" si="55"/>
        <v>10645</v>
      </c>
      <c r="H83" s="25"/>
      <c r="I83" s="24">
        <f t="shared" si="49"/>
        <v>86677</v>
      </c>
      <c r="J83" s="23">
        <f t="shared" si="50"/>
        <v>7604</v>
      </c>
      <c r="K83" s="23"/>
      <c r="L83" s="25">
        <f t="shared" si="54"/>
        <v>10645</v>
      </c>
      <c r="M83" s="25">
        <v>580</v>
      </c>
      <c r="N83" s="23"/>
      <c r="O83" s="23">
        <v>40000</v>
      </c>
      <c r="P83" s="25">
        <v>960</v>
      </c>
      <c r="Q83" s="23">
        <v>200</v>
      </c>
      <c r="R83" s="23">
        <v>1</v>
      </c>
      <c r="S83" s="23">
        <f t="shared" si="52"/>
        <v>59990</v>
      </c>
      <c r="T83" s="24">
        <f t="shared" si="53"/>
        <v>26687</v>
      </c>
    </row>
    <row r="84" spans="1:20" ht="20.100000000000001" customHeight="1">
      <c r="A84" s="22">
        <v>44531</v>
      </c>
      <c r="B84" s="23">
        <f t="shared" si="56"/>
        <v>59400</v>
      </c>
      <c r="C84" s="23">
        <f t="shared" si="57"/>
        <v>16632</v>
      </c>
      <c r="D84" s="23"/>
      <c r="E84" s="23"/>
      <c r="F84" s="23">
        <v>31230</v>
      </c>
      <c r="G84" s="23">
        <v>21796</v>
      </c>
      <c r="H84" s="25"/>
      <c r="I84" s="24">
        <f t="shared" si="49"/>
        <v>129058</v>
      </c>
      <c r="J84" s="23">
        <v>11151</v>
      </c>
      <c r="K84" s="23">
        <v>7604</v>
      </c>
      <c r="L84" s="25">
        <f t="shared" si="54"/>
        <v>21796</v>
      </c>
      <c r="M84" s="25">
        <v>580</v>
      </c>
      <c r="N84" s="23"/>
      <c r="O84" s="23">
        <v>34368</v>
      </c>
      <c r="P84" s="25">
        <v>960</v>
      </c>
      <c r="Q84" s="23">
        <v>200</v>
      </c>
      <c r="R84" s="23">
        <v>1</v>
      </c>
      <c r="S84" s="23">
        <f t="shared" si="52"/>
        <v>76660</v>
      </c>
      <c r="T84" s="24">
        <f t="shared" si="53"/>
        <v>52398</v>
      </c>
    </row>
    <row r="85" spans="1:20" ht="20.100000000000001" customHeight="1">
      <c r="A85" s="22">
        <v>44562</v>
      </c>
      <c r="B85" s="23">
        <f t="shared" si="56"/>
        <v>59400</v>
      </c>
      <c r="C85" s="23">
        <f t="shared" si="57"/>
        <v>16632</v>
      </c>
      <c r="D85" s="23"/>
      <c r="E85" s="23"/>
      <c r="F85" s="23"/>
      <c r="G85" s="23">
        <f t="shared" si="55"/>
        <v>10645</v>
      </c>
      <c r="H85" s="25"/>
      <c r="I85" s="24">
        <f t="shared" si="49"/>
        <v>86677</v>
      </c>
      <c r="J85" s="23">
        <f t="shared" si="50"/>
        <v>7604</v>
      </c>
      <c r="K85" s="23"/>
      <c r="L85" s="25">
        <f t="shared" si="54"/>
        <v>10645</v>
      </c>
      <c r="M85" s="25">
        <v>580</v>
      </c>
      <c r="N85" s="23">
        <v>245</v>
      </c>
      <c r="O85" s="23">
        <v>10000</v>
      </c>
      <c r="P85" s="25">
        <v>960</v>
      </c>
      <c r="Q85" s="23">
        <v>200</v>
      </c>
      <c r="R85" s="23">
        <v>1</v>
      </c>
      <c r="S85" s="23">
        <f t="shared" si="52"/>
        <v>30235</v>
      </c>
      <c r="T85" s="24">
        <f t="shared" si="53"/>
        <v>56442</v>
      </c>
    </row>
    <row r="86" spans="1:20" ht="20.100000000000001" customHeight="1">
      <c r="A86" s="22">
        <v>44593</v>
      </c>
      <c r="B86" s="23">
        <f t="shared" si="56"/>
        <v>59400</v>
      </c>
      <c r="C86" s="23">
        <f t="shared" si="57"/>
        <v>16632</v>
      </c>
      <c r="D86" s="23"/>
      <c r="E86" s="23"/>
      <c r="F86" s="23"/>
      <c r="G86" s="23">
        <f t="shared" si="55"/>
        <v>10645</v>
      </c>
      <c r="H86" s="25"/>
      <c r="I86" s="24">
        <f t="shared" si="49"/>
        <v>86677</v>
      </c>
      <c r="J86" s="23">
        <f t="shared" si="50"/>
        <v>7604</v>
      </c>
      <c r="K86" s="25"/>
      <c r="L86" s="25">
        <f t="shared" si="54"/>
        <v>10645</v>
      </c>
      <c r="M86" s="25">
        <v>580</v>
      </c>
      <c r="N86" s="23">
        <v>245</v>
      </c>
      <c r="O86" s="23"/>
      <c r="P86" s="25">
        <v>960</v>
      </c>
      <c r="Q86" s="23">
        <v>300</v>
      </c>
      <c r="R86" s="23">
        <v>1</v>
      </c>
      <c r="S86" s="23">
        <f t="shared" si="52"/>
        <v>20335</v>
      </c>
      <c r="T86" s="24">
        <f t="shared" si="53"/>
        <v>66342</v>
      </c>
    </row>
    <row r="87" spans="1:20" ht="20.100000000000001" customHeight="1">
      <c r="A87" s="26" t="s">
        <v>4</v>
      </c>
      <c r="B87" s="24">
        <f>SUM(B75:B86)</f>
        <v>712800</v>
      </c>
      <c r="C87" s="24">
        <f t="shared" ref="C87" si="58">SUM(C75:C86)</f>
        <v>153846</v>
      </c>
      <c r="D87" s="24">
        <f t="shared" ref="D87" si="59">SUM(D75:D86)</f>
        <v>0</v>
      </c>
      <c r="E87" s="24">
        <f t="shared" ref="E87" si="60">SUM(E75:E86)</f>
        <v>0</v>
      </c>
      <c r="F87" s="24">
        <f t="shared" ref="F87" si="61">SUM(F75:F86)</f>
        <v>199871</v>
      </c>
      <c r="G87" s="24">
        <f t="shared" ref="G87" si="62">SUM(G75:G86)</f>
        <v>152462</v>
      </c>
      <c r="H87" s="24">
        <f t="shared" ref="H87" si="63">SUM(H75:H86)</f>
        <v>0</v>
      </c>
      <c r="I87" s="24">
        <f t="shared" ref="I87:T87" si="64">SUM(I75:I86)</f>
        <v>1218979</v>
      </c>
      <c r="J87" s="24">
        <f t="shared" si="64"/>
        <v>90217</v>
      </c>
      <c r="K87" s="24">
        <f t="shared" si="64"/>
        <v>24466</v>
      </c>
      <c r="L87" s="25">
        <f t="shared" si="54"/>
        <v>152462</v>
      </c>
      <c r="M87" s="24">
        <f t="shared" si="64"/>
        <v>6960</v>
      </c>
      <c r="N87" s="24">
        <f t="shared" si="64"/>
        <v>1960</v>
      </c>
      <c r="O87" s="24">
        <f t="shared" si="64"/>
        <v>162505</v>
      </c>
      <c r="P87" s="24">
        <f t="shared" si="64"/>
        <v>11520</v>
      </c>
      <c r="Q87" s="24">
        <f t="shared" si="64"/>
        <v>2500</v>
      </c>
      <c r="R87" s="24">
        <f t="shared" si="64"/>
        <v>12</v>
      </c>
      <c r="S87" s="24">
        <f t="shared" si="64"/>
        <v>452602</v>
      </c>
      <c r="T87" s="24">
        <f t="shared" si="64"/>
        <v>766377</v>
      </c>
    </row>
    <row r="88" spans="1:20" ht="20.100000000000001" customHeight="1">
      <c r="A88" s="29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32"/>
      <c r="M88" s="27"/>
      <c r="N88" s="27"/>
      <c r="O88" s="27"/>
      <c r="P88" s="27"/>
      <c r="Q88" s="27"/>
      <c r="R88" s="27"/>
      <c r="S88" s="27"/>
      <c r="T88" s="27"/>
    </row>
    <row r="89" spans="1:20" ht="20.100000000000001" customHeight="1">
      <c r="A89" s="29"/>
      <c r="B89" s="27"/>
      <c r="C89" s="27"/>
      <c r="D89" s="27"/>
      <c r="E89" s="27"/>
      <c r="F89" s="27"/>
      <c r="G89" s="27"/>
      <c r="H89" s="27"/>
      <c r="I89" s="27"/>
      <c r="J89" s="27"/>
      <c r="K89" s="71"/>
      <c r="L89" s="71"/>
      <c r="M89" s="71"/>
      <c r="N89" s="71"/>
      <c r="O89" s="27"/>
      <c r="P89" s="27"/>
      <c r="Q89" s="27"/>
      <c r="R89" s="27"/>
      <c r="S89" s="27"/>
      <c r="T89" s="27"/>
    </row>
    <row r="90" spans="1:20" ht="20.100000000000001" customHeight="1">
      <c r="A90" s="29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32"/>
      <c r="M90" s="27"/>
      <c r="N90" s="27"/>
      <c r="O90" s="27"/>
      <c r="P90" s="27"/>
      <c r="Q90" s="27"/>
      <c r="R90" s="27"/>
      <c r="S90" s="27"/>
      <c r="T90" s="27"/>
    </row>
    <row r="91" spans="1:20" ht="20.100000000000001" customHeight="1">
      <c r="A91" s="69" t="s">
        <v>30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18"/>
    </row>
    <row r="92" spans="1:20" ht="20.100000000000001" customHeight="1">
      <c r="A92" s="69" t="s">
        <v>48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1:20" ht="20.100000000000001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20.100000000000001" customHeight="1">
      <c r="A94" s="18" t="s">
        <v>71</v>
      </c>
      <c r="B94" s="18"/>
      <c r="C94" s="18"/>
      <c r="D94" s="18"/>
      <c r="E94" s="18"/>
      <c r="F94" s="18"/>
      <c r="G94" s="18"/>
      <c r="H94" s="18"/>
      <c r="I94" s="18"/>
      <c r="J94" s="18" t="s">
        <v>62</v>
      </c>
      <c r="K94" s="18"/>
      <c r="L94" s="18"/>
      <c r="M94" s="19"/>
      <c r="N94" s="19"/>
      <c r="O94" s="19"/>
      <c r="P94" s="18"/>
      <c r="Q94" s="18"/>
      <c r="R94" s="18"/>
      <c r="S94" s="18"/>
      <c r="T94" s="18"/>
    </row>
    <row r="95" spans="1:20" ht="20.100000000000001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9"/>
      <c r="N95" s="19"/>
      <c r="O95" s="19"/>
      <c r="P95" s="18"/>
      <c r="Q95" s="18"/>
      <c r="R95" s="18"/>
      <c r="S95" s="18"/>
      <c r="T95" s="18"/>
    </row>
    <row r="96" spans="1:20" ht="39.950000000000003" customHeight="1">
      <c r="A96" s="20" t="s">
        <v>0</v>
      </c>
      <c r="B96" s="20" t="s">
        <v>1</v>
      </c>
      <c r="C96" s="20" t="s">
        <v>2</v>
      </c>
      <c r="D96" s="20" t="s">
        <v>3</v>
      </c>
      <c r="E96" s="20" t="s">
        <v>126</v>
      </c>
      <c r="F96" s="20" t="s">
        <v>19</v>
      </c>
      <c r="G96" s="20" t="s">
        <v>123</v>
      </c>
      <c r="H96" s="20" t="s">
        <v>127</v>
      </c>
      <c r="I96" s="21" t="s">
        <v>4</v>
      </c>
      <c r="J96" s="20" t="s">
        <v>9</v>
      </c>
      <c r="K96" s="20" t="s">
        <v>124</v>
      </c>
      <c r="L96" s="20" t="s">
        <v>125</v>
      </c>
      <c r="M96" s="20" t="s">
        <v>16</v>
      </c>
      <c r="N96" s="20" t="s">
        <v>128</v>
      </c>
      <c r="O96" s="20" t="s">
        <v>11</v>
      </c>
      <c r="P96" s="20" t="s">
        <v>6</v>
      </c>
      <c r="Q96" s="20" t="s">
        <v>129</v>
      </c>
      <c r="R96" s="20" t="s">
        <v>121</v>
      </c>
      <c r="S96" s="20" t="s">
        <v>5</v>
      </c>
      <c r="T96" s="20" t="s">
        <v>7</v>
      </c>
    </row>
    <row r="97" spans="1:20" ht="20.100000000000001" customHeight="1">
      <c r="A97" s="22">
        <v>44256</v>
      </c>
      <c r="B97" s="23">
        <v>84800</v>
      </c>
      <c r="C97" s="23">
        <f t="shared" ref="C97:C103" si="65">ROUND((B97)*0.17,0)</f>
        <v>14416</v>
      </c>
      <c r="D97" s="23">
        <f t="shared" ref="D97:D103" si="66">ROUND((B97)*0.08,0)</f>
        <v>6784</v>
      </c>
      <c r="E97" s="23">
        <v>1200</v>
      </c>
      <c r="F97" s="23"/>
      <c r="G97" s="23">
        <f t="shared" ref="G97" si="67">ROUNDUP(((B97+C97)*0.14),0)</f>
        <v>13891</v>
      </c>
      <c r="H97" s="23"/>
      <c r="I97" s="24">
        <f t="shared" ref="I97:I108" si="68">SUM(B97:H97)</f>
        <v>121091</v>
      </c>
      <c r="J97" s="23">
        <f t="shared" ref="J97:J108" si="69">ROUNDUP(((B97+C97)*0.1),0)</f>
        <v>9922</v>
      </c>
      <c r="K97" s="23"/>
      <c r="L97" s="25">
        <f t="shared" ref="L97" si="70">G97+H97</f>
        <v>13891</v>
      </c>
      <c r="M97" s="23"/>
      <c r="N97" s="23"/>
      <c r="O97" s="23">
        <v>5000</v>
      </c>
      <c r="P97" s="23">
        <v>960</v>
      </c>
      <c r="Q97" s="23">
        <v>200</v>
      </c>
      <c r="R97" s="25">
        <v>1</v>
      </c>
      <c r="S97" s="23">
        <f t="shared" ref="S97:S108" si="71">SUM(J97:R97)</f>
        <v>29974</v>
      </c>
      <c r="T97" s="24">
        <f t="shared" ref="T97:T108" si="72">I97-S97</f>
        <v>91117</v>
      </c>
    </row>
    <row r="98" spans="1:20" ht="20.100000000000001" customHeight="1">
      <c r="A98" s="22">
        <v>44287</v>
      </c>
      <c r="B98" s="23">
        <v>84800</v>
      </c>
      <c r="C98" s="23">
        <f t="shared" si="65"/>
        <v>14416</v>
      </c>
      <c r="D98" s="23">
        <f t="shared" si="66"/>
        <v>6784</v>
      </c>
      <c r="E98" s="23">
        <v>1200</v>
      </c>
      <c r="F98" s="23">
        <v>163780</v>
      </c>
      <c r="G98" s="23">
        <v>30476</v>
      </c>
      <c r="H98" s="23"/>
      <c r="I98" s="24">
        <f t="shared" si="68"/>
        <v>301456</v>
      </c>
      <c r="J98" s="23">
        <f t="shared" si="69"/>
        <v>9922</v>
      </c>
      <c r="K98" s="23">
        <v>13008</v>
      </c>
      <c r="L98" s="25">
        <f t="shared" ref="L98:L108" si="73">G98+H98</f>
        <v>30476</v>
      </c>
      <c r="M98" s="23"/>
      <c r="N98" s="23"/>
      <c r="O98" s="23">
        <v>54134</v>
      </c>
      <c r="P98" s="23">
        <v>960</v>
      </c>
      <c r="Q98" s="23">
        <v>200</v>
      </c>
      <c r="R98" s="25">
        <v>1</v>
      </c>
      <c r="S98" s="23">
        <f t="shared" si="71"/>
        <v>108701</v>
      </c>
      <c r="T98" s="24">
        <f t="shared" si="72"/>
        <v>192755</v>
      </c>
    </row>
    <row r="99" spans="1:20" ht="20.100000000000001" customHeight="1">
      <c r="A99" s="22">
        <v>44317</v>
      </c>
      <c r="B99" s="23">
        <v>84800</v>
      </c>
      <c r="C99" s="23">
        <f t="shared" si="65"/>
        <v>14416</v>
      </c>
      <c r="D99" s="23">
        <f t="shared" si="66"/>
        <v>6784</v>
      </c>
      <c r="E99" s="23">
        <v>1200</v>
      </c>
      <c r="F99" s="23"/>
      <c r="G99" s="23">
        <f t="shared" ref="G99:G108" si="74">ROUNDUP(((B99+C99)*0.14),0)</f>
        <v>13891</v>
      </c>
      <c r="H99" s="23"/>
      <c r="I99" s="24">
        <f t="shared" si="68"/>
        <v>121091</v>
      </c>
      <c r="J99" s="23">
        <f t="shared" si="69"/>
        <v>9922</v>
      </c>
      <c r="K99" s="23"/>
      <c r="L99" s="25">
        <f t="shared" si="73"/>
        <v>13891</v>
      </c>
      <c r="M99" s="23"/>
      <c r="N99" s="23"/>
      <c r="O99" s="23">
        <v>5000</v>
      </c>
      <c r="P99" s="23">
        <v>960</v>
      </c>
      <c r="Q99" s="23">
        <v>200</v>
      </c>
      <c r="R99" s="25">
        <v>1</v>
      </c>
      <c r="S99" s="23">
        <f t="shared" si="71"/>
        <v>29974</v>
      </c>
      <c r="T99" s="24">
        <f t="shared" si="72"/>
        <v>91117</v>
      </c>
    </row>
    <row r="100" spans="1:20" ht="20.100000000000001" customHeight="1">
      <c r="A100" s="22">
        <v>44348</v>
      </c>
      <c r="B100" s="23">
        <f>B99</f>
        <v>84800</v>
      </c>
      <c r="C100" s="23">
        <f t="shared" si="65"/>
        <v>14416</v>
      </c>
      <c r="D100" s="23">
        <f t="shared" si="66"/>
        <v>6784</v>
      </c>
      <c r="E100" s="23">
        <v>1200</v>
      </c>
      <c r="F100" s="23"/>
      <c r="G100" s="23">
        <f t="shared" si="74"/>
        <v>13891</v>
      </c>
      <c r="H100" s="25"/>
      <c r="I100" s="24">
        <f t="shared" si="68"/>
        <v>121091</v>
      </c>
      <c r="J100" s="23">
        <f t="shared" si="69"/>
        <v>9922</v>
      </c>
      <c r="K100" s="23"/>
      <c r="L100" s="25">
        <f t="shared" si="73"/>
        <v>13891</v>
      </c>
      <c r="M100" s="23"/>
      <c r="N100" s="23"/>
      <c r="O100" s="23">
        <v>5000</v>
      </c>
      <c r="P100" s="23">
        <v>960</v>
      </c>
      <c r="Q100" s="23">
        <v>200</v>
      </c>
      <c r="R100" s="25">
        <v>1</v>
      </c>
      <c r="S100" s="23">
        <f t="shared" si="71"/>
        <v>29974</v>
      </c>
      <c r="T100" s="24">
        <f t="shared" si="72"/>
        <v>91117</v>
      </c>
    </row>
    <row r="101" spans="1:20" ht="20.100000000000001" customHeight="1">
      <c r="A101" s="22">
        <v>44378</v>
      </c>
      <c r="B101" s="23">
        <v>87300</v>
      </c>
      <c r="C101" s="23">
        <f t="shared" si="65"/>
        <v>14841</v>
      </c>
      <c r="D101" s="23">
        <f t="shared" si="66"/>
        <v>6984</v>
      </c>
      <c r="E101" s="23">
        <v>1200</v>
      </c>
      <c r="F101" s="23"/>
      <c r="G101" s="23">
        <f t="shared" si="74"/>
        <v>14300</v>
      </c>
      <c r="H101" s="25"/>
      <c r="I101" s="24">
        <f t="shared" si="68"/>
        <v>124625</v>
      </c>
      <c r="J101" s="23">
        <f t="shared" si="69"/>
        <v>10215</v>
      </c>
      <c r="K101" s="23"/>
      <c r="L101" s="25">
        <f t="shared" si="73"/>
        <v>14300</v>
      </c>
      <c r="M101" s="23"/>
      <c r="N101" s="23"/>
      <c r="O101" s="23">
        <v>5000</v>
      </c>
      <c r="P101" s="23">
        <v>960</v>
      </c>
      <c r="Q101" s="23">
        <v>200</v>
      </c>
      <c r="R101" s="25">
        <v>1</v>
      </c>
      <c r="S101" s="23">
        <f t="shared" si="71"/>
        <v>30676</v>
      </c>
      <c r="T101" s="24">
        <f t="shared" si="72"/>
        <v>93949</v>
      </c>
    </row>
    <row r="102" spans="1:20" ht="20.100000000000001" customHeight="1">
      <c r="A102" s="22">
        <v>44409</v>
      </c>
      <c r="B102" s="23">
        <v>87300</v>
      </c>
      <c r="C102" s="23">
        <f t="shared" si="65"/>
        <v>14841</v>
      </c>
      <c r="D102" s="23">
        <f t="shared" si="66"/>
        <v>6984</v>
      </c>
      <c r="E102" s="23">
        <v>1200</v>
      </c>
      <c r="F102" s="23"/>
      <c r="G102" s="23">
        <f t="shared" si="74"/>
        <v>14300</v>
      </c>
      <c r="H102" s="25"/>
      <c r="I102" s="24">
        <f t="shared" si="68"/>
        <v>124625</v>
      </c>
      <c r="J102" s="23">
        <f t="shared" si="69"/>
        <v>10215</v>
      </c>
      <c r="K102" s="23"/>
      <c r="L102" s="25">
        <f t="shared" si="73"/>
        <v>14300</v>
      </c>
      <c r="M102" s="23"/>
      <c r="N102" s="23"/>
      <c r="O102" s="23">
        <v>5000</v>
      </c>
      <c r="P102" s="23">
        <v>960</v>
      </c>
      <c r="Q102" s="23">
        <v>200</v>
      </c>
      <c r="R102" s="25">
        <v>1</v>
      </c>
      <c r="S102" s="23">
        <f t="shared" si="71"/>
        <v>30676</v>
      </c>
      <c r="T102" s="24">
        <f t="shared" si="72"/>
        <v>93949</v>
      </c>
    </row>
    <row r="103" spans="1:20" ht="20.100000000000001" customHeight="1">
      <c r="A103" s="22">
        <v>44440</v>
      </c>
      <c r="B103" s="23">
        <v>87300</v>
      </c>
      <c r="C103" s="23">
        <f t="shared" si="65"/>
        <v>14841</v>
      </c>
      <c r="D103" s="23">
        <f t="shared" si="66"/>
        <v>6984</v>
      </c>
      <c r="E103" s="23">
        <v>1200</v>
      </c>
      <c r="F103" s="23"/>
      <c r="G103" s="23">
        <f t="shared" si="74"/>
        <v>14300</v>
      </c>
      <c r="H103" s="25"/>
      <c r="I103" s="24">
        <f t="shared" si="68"/>
        <v>124625</v>
      </c>
      <c r="J103" s="23">
        <f t="shared" si="69"/>
        <v>10215</v>
      </c>
      <c r="K103" s="23"/>
      <c r="L103" s="25">
        <f t="shared" si="73"/>
        <v>14300</v>
      </c>
      <c r="M103" s="23"/>
      <c r="N103" s="23"/>
      <c r="O103" s="23">
        <v>5000</v>
      </c>
      <c r="P103" s="23">
        <v>960</v>
      </c>
      <c r="Q103" s="23">
        <v>200</v>
      </c>
      <c r="R103" s="25">
        <v>1</v>
      </c>
      <c r="S103" s="23">
        <f t="shared" si="71"/>
        <v>30676</v>
      </c>
      <c r="T103" s="24">
        <f t="shared" si="72"/>
        <v>93949</v>
      </c>
    </row>
    <row r="104" spans="1:20" ht="20.100000000000001" customHeight="1">
      <c r="A104" s="22">
        <v>44470</v>
      </c>
      <c r="B104" s="23">
        <v>87300</v>
      </c>
      <c r="C104" s="23">
        <f>ROUND((B104)*0.28,0)</f>
        <v>24444</v>
      </c>
      <c r="D104" s="23">
        <f>ROUND((B104)*0.09,0)</f>
        <v>7857</v>
      </c>
      <c r="E104" s="23">
        <v>1200</v>
      </c>
      <c r="F104" s="23"/>
      <c r="G104" s="23">
        <f t="shared" si="74"/>
        <v>15645</v>
      </c>
      <c r="H104" s="25"/>
      <c r="I104" s="24">
        <f t="shared" si="68"/>
        <v>136446</v>
      </c>
      <c r="J104" s="23">
        <f t="shared" si="69"/>
        <v>11175</v>
      </c>
      <c r="K104" s="23"/>
      <c r="L104" s="25">
        <f t="shared" si="73"/>
        <v>15645</v>
      </c>
      <c r="M104" s="23"/>
      <c r="N104" s="23"/>
      <c r="O104" s="23">
        <v>5000</v>
      </c>
      <c r="P104" s="23">
        <v>960</v>
      </c>
      <c r="Q104" s="23">
        <v>200</v>
      </c>
      <c r="R104" s="25">
        <v>1</v>
      </c>
      <c r="S104" s="23">
        <f t="shared" si="71"/>
        <v>32981</v>
      </c>
      <c r="T104" s="24">
        <f t="shared" si="72"/>
        <v>103465</v>
      </c>
    </row>
    <row r="105" spans="1:20" ht="20.100000000000001" customHeight="1">
      <c r="A105" s="22">
        <v>44501</v>
      </c>
      <c r="B105" s="23">
        <v>87300</v>
      </c>
      <c r="C105" s="23">
        <f t="shared" ref="C105:C108" si="75">ROUND((B105)*0.28,0)</f>
        <v>24444</v>
      </c>
      <c r="D105" s="23">
        <f>ROUND((B105)*0.09,0)</f>
        <v>7857</v>
      </c>
      <c r="E105" s="23">
        <v>1200</v>
      </c>
      <c r="F105" s="23"/>
      <c r="G105" s="23">
        <f t="shared" si="74"/>
        <v>15645</v>
      </c>
      <c r="H105" s="25"/>
      <c r="I105" s="24">
        <f t="shared" si="68"/>
        <v>136446</v>
      </c>
      <c r="J105" s="23">
        <f t="shared" si="69"/>
        <v>11175</v>
      </c>
      <c r="K105" s="23"/>
      <c r="L105" s="25">
        <f t="shared" si="73"/>
        <v>15645</v>
      </c>
      <c r="M105" s="23"/>
      <c r="N105" s="23"/>
      <c r="O105" s="23">
        <v>30000</v>
      </c>
      <c r="P105" s="23">
        <v>960</v>
      </c>
      <c r="Q105" s="23">
        <v>200</v>
      </c>
      <c r="R105" s="25">
        <v>1</v>
      </c>
      <c r="S105" s="23">
        <f t="shared" si="71"/>
        <v>57981</v>
      </c>
      <c r="T105" s="24">
        <f t="shared" si="72"/>
        <v>78465</v>
      </c>
    </row>
    <row r="106" spans="1:20" ht="20.100000000000001" customHeight="1">
      <c r="A106" s="22">
        <v>44531</v>
      </c>
      <c r="B106" s="23">
        <v>87300</v>
      </c>
      <c r="C106" s="23">
        <f t="shared" si="75"/>
        <v>24444</v>
      </c>
      <c r="D106" s="23">
        <f t="shared" ref="D106:D108" si="76">ROUND((B106)*0.09,0)</f>
        <v>7857</v>
      </c>
      <c r="E106" s="23">
        <v>1200</v>
      </c>
      <c r="F106" s="23">
        <v>106133</v>
      </c>
      <c r="G106" s="23">
        <v>53547</v>
      </c>
      <c r="H106" s="25"/>
      <c r="I106" s="24">
        <f t="shared" si="68"/>
        <v>280481</v>
      </c>
      <c r="J106" s="23">
        <v>37902</v>
      </c>
      <c r="K106" s="23">
        <v>11175</v>
      </c>
      <c r="L106" s="25">
        <f t="shared" si="73"/>
        <v>53547</v>
      </c>
      <c r="M106" s="23"/>
      <c r="N106" s="23"/>
      <c r="O106" s="23">
        <v>30000</v>
      </c>
      <c r="P106" s="23">
        <v>960</v>
      </c>
      <c r="Q106" s="23">
        <v>200</v>
      </c>
      <c r="R106" s="25">
        <v>1</v>
      </c>
      <c r="S106" s="23">
        <f t="shared" si="71"/>
        <v>133785</v>
      </c>
      <c r="T106" s="24">
        <f t="shared" si="72"/>
        <v>146696</v>
      </c>
    </row>
    <row r="107" spans="1:20" ht="20.100000000000001" customHeight="1">
      <c r="A107" s="22">
        <v>44562</v>
      </c>
      <c r="B107" s="23">
        <v>87300</v>
      </c>
      <c r="C107" s="23">
        <f t="shared" si="75"/>
        <v>24444</v>
      </c>
      <c r="D107" s="23">
        <f t="shared" si="76"/>
        <v>7857</v>
      </c>
      <c r="E107" s="23">
        <v>1200</v>
      </c>
      <c r="F107" s="23"/>
      <c r="G107" s="23">
        <f t="shared" si="74"/>
        <v>15645</v>
      </c>
      <c r="H107" s="25"/>
      <c r="I107" s="24">
        <f t="shared" si="68"/>
        <v>136446</v>
      </c>
      <c r="J107" s="23">
        <f t="shared" si="69"/>
        <v>11175</v>
      </c>
      <c r="K107" s="23"/>
      <c r="L107" s="25">
        <f t="shared" si="73"/>
        <v>15645</v>
      </c>
      <c r="M107" s="23"/>
      <c r="N107" s="23"/>
      <c r="O107" s="23">
        <v>30000</v>
      </c>
      <c r="P107" s="23">
        <v>960</v>
      </c>
      <c r="Q107" s="23">
        <v>200</v>
      </c>
      <c r="R107" s="25">
        <v>1</v>
      </c>
      <c r="S107" s="23">
        <f t="shared" si="71"/>
        <v>57981</v>
      </c>
      <c r="T107" s="24">
        <f t="shared" si="72"/>
        <v>78465</v>
      </c>
    </row>
    <row r="108" spans="1:20" ht="20.100000000000001" customHeight="1">
      <c r="A108" s="22">
        <v>44593</v>
      </c>
      <c r="B108" s="23">
        <v>87300</v>
      </c>
      <c r="C108" s="23">
        <f t="shared" si="75"/>
        <v>24444</v>
      </c>
      <c r="D108" s="23">
        <f t="shared" si="76"/>
        <v>7857</v>
      </c>
      <c r="E108" s="23">
        <v>1200</v>
      </c>
      <c r="F108" s="23"/>
      <c r="G108" s="23">
        <f t="shared" si="74"/>
        <v>15645</v>
      </c>
      <c r="H108" s="25"/>
      <c r="I108" s="24">
        <f t="shared" si="68"/>
        <v>136446</v>
      </c>
      <c r="J108" s="23">
        <f t="shared" si="69"/>
        <v>11175</v>
      </c>
      <c r="K108" s="23"/>
      <c r="L108" s="25">
        <f t="shared" si="73"/>
        <v>15645</v>
      </c>
      <c r="M108" s="23"/>
      <c r="N108" s="23"/>
      <c r="O108" s="23"/>
      <c r="P108" s="23">
        <v>960</v>
      </c>
      <c r="Q108" s="23">
        <v>300</v>
      </c>
      <c r="R108" s="25">
        <v>1</v>
      </c>
      <c r="S108" s="23">
        <f t="shared" si="71"/>
        <v>28081</v>
      </c>
      <c r="T108" s="24">
        <f t="shared" si="72"/>
        <v>108365</v>
      </c>
    </row>
    <row r="109" spans="1:20" ht="20.100000000000001" customHeight="1">
      <c r="A109" s="26" t="s">
        <v>4</v>
      </c>
      <c r="B109" s="24">
        <f>SUM(B97:B108)</f>
        <v>1037600</v>
      </c>
      <c r="C109" s="24">
        <f t="shared" ref="C109" si="77">SUM(C97:C108)</f>
        <v>224407</v>
      </c>
      <c r="D109" s="24">
        <f t="shared" ref="D109" si="78">SUM(D97:D108)</f>
        <v>87373</v>
      </c>
      <c r="E109" s="24">
        <f t="shared" ref="E109" si="79">SUM(E97:E108)</f>
        <v>14400</v>
      </c>
      <c r="F109" s="24">
        <f t="shared" ref="F109" si="80">SUM(F97:F108)</f>
        <v>269913</v>
      </c>
      <c r="G109" s="24">
        <f t="shared" ref="G109" si="81">SUM(G97:G108)</f>
        <v>231176</v>
      </c>
      <c r="H109" s="24">
        <f t="shared" ref="H109" si="82">SUM(H97:H108)</f>
        <v>0</v>
      </c>
      <c r="I109" s="24">
        <f t="shared" ref="I109:T109" si="83">SUM(I97:I108)</f>
        <v>1864869</v>
      </c>
      <c r="J109" s="24">
        <f t="shared" si="83"/>
        <v>152935</v>
      </c>
      <c r="K109" s="24">
        <f t="shared" si="83"/>
        <v>24183</v>
      </c>
      <c r="L109" s="24">
        <f t="shared" si="83"/>
        <v>231176</v>
      </c>
      <c r="M109" s="24">
        <f t="shared" si="83"/>
        <v>0</v>
      </c>
      <c r="N109" s="24">
        <f t="shared" si="83"/>
        <v>0</v>
      </c>
      <c r="O109" s="24">
        <f t="shared" si="83"/>
        <v>179134</v>
      </c>
      <c r="P109" s="24">
        <f t="shared" si="83"/>
        <v>11520</v>
      </c>
      <c r="Q109" s="24">
        <f t="shared" si="83"/>
        <v>2500</v>
      </c>
      <c r="R109" s="24">
        <f t="shared" si="83"/>
        <v>12</v>
      </c>
      <c r="S109" s="24">
        <f t="shared" si="83"/>
        <v>601460</v>
      </c>
      <c r="T109" s="24">
        <f t="shared" si="83"/>
        <v>1263409</v>
      </c>
    </row>
    <row r="110" spans="1:20" ht="20.100000000000001" customHeight="1">
      <c r="A110" s="27"/>
      <c r="B110" s="18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20" ht="20.100000000000001" customHeight="1">
      <c r="A111" s="27"/>
      <c r="B111" s="18"/>
      <c r="C111" s="27"/>
      <c r="D111" s="27"/>
      <c r="E111" s="27"/>
      <c r="F111" s="27"/>
      <c r="G111" s="27"/>
      <c r="H111" s="27"/>
      <c r="I111" s="27"/>
      <c r="J111" s="27"/>
      <c r="K111" s="71"/>
      <c r="L111" s="71"/>
      <c r="M111" s="71"/>
      <c r="N111" s="71"/>
      <c r="O111" s="27"/>
      <c r="P111" s="27"/>
      <c r="Q111" s="27"/>
      <c r="R111" s="27"/>
      <c r="S111" s="27"/>
      <c r="T111" s="27"/>
    </row>
    <row r="112" spans="1:20" ht="20.100000000000001" customHeight="1">
      <c r="A112" s="27"/>
      <c r="B112" s="1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1:20" ht="20.100000000000001" customHeight="1">
      <c r="A113" s="69" t="s">
        <v>30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18"/>
    </row>
    <row r="114" spans="1:20" ht="20.100000000000001" customHeight="1">
      <c r="A114" s="69" t="s">
        <v>48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</row>
    <row r="115" spans="1:20" ht="20.100000000000001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20.100000000000001" customHeight="1">
      <c r="A116" s="18" t="s">
        <v>72</v>
      </c>
      <c r="B116" s="18"/>
      <c r="C116" s="18"/>
      <c r="D116" s="18"/>
      <c r="E116" s="18"/>
      <c r="F116" s="18"/>
      <c r="G116" s="18"/>
      <c r="H116" s="18"/>
      <c r="I116" s="18"/>
      <c r="J116" s="18" t="s">
        <v>65</v>
      </c>
      <c r="K116" s="18"/>
      <c r="L116" s="18"/>
      <c r="M116" s="19"/>
      <c r="N116" s="19"/>
      <c r="O116" s="19"/>
      <c r="P116" s="18"/>
      <c r="Q116" s="18"/>
      <c r="R116" s="18"/>
      <c r="S116" s="18"/>
      <c r="T116" s="18"/>
    </row>
    <row r="117" spans="1:20" ht="20.100000000000001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9"/>
      <c r="N117" s="19"/>
      <c r="O117" s="19"/>
      <c r="P117" s="18"/>
      <c r="Q117" s="18"/>
      <c r="R117" s="18"/>
      <c r="S117" s="18"/>
      <c r="T117" s="18"/>
    </row>
    <row r="118" spans="1:20" ht="39.950000000000003" customHeight="1">
      <c r="A118" s="20" t="s">
        <v>0</v>
      </c>
      <c r="B118" s="20" t="s">
        <v>1</v>
      </c>
      <c r="C118" s="20" t="s">
        <v>2</v>
      </c>
      <c r="D118" s="20" t="s">
        <v>3</v>
      </c>
      <c r="E118" s="20" t="s">
        <v>126</v>
      </c>
      <c r="F118" s="20" t="s">
        <v>19</v>
      </c>
      <c r="G118" s="20" t="s">
        <v>123</v>
      </c>
      <c r="H118" s="20" t="s">
        <v>127</v>
      </c>
      <c r="I118" s="21" t="s">
        <v>4</v>
      </c>
      <c r="J118" s="20" t="s">
        <v>9</v>
      </c>
      <c r="K118" s="20" t="s">
        <v>124</v>
      </c>
      <c r="L118" s="20" t="s">
        <v>125</v>
      </c>
      <c r="M118" s="20" t="s">
        <v>16</v>
      </c>
      <c r="N118" s="20" t="s">
        <v>128</v>
      </c>
      <c r="O118" s="20" t="s">
        <v>11</v>
      </c>
      <c r="P118" s="20" t="s">
        <v>6</v>
      </c>
      <c r="Q118" s="20" t="s">
        <v>129</v>
      </c>
      <c r="R118" s="20" t="s">
        <v>121</v>
      </c>
      <c r="S118" s="20" t="s">
        <v>5</v>
      </c>
      <c r="T118" s="20" t="s">
        <v>7</v>
      </c>
    </row>
    <row r="119" spans="1:20" ht="20.100000000000001" customHeight="1">
      <c r="A119" s="22">
        <v>44256</v>
      </c>
      <c r="B119" s="23">
        <v>147900</v>
      </c>
      <c r="C119" s="23">
        <f t="shared" ref="C119:C125" si="84">ROUND((B119)*0.17,0)</f>
        <v>25143</v>
      </c>
      <c r="D119" s="23"/>
      <c r="E119" s="23"/>
      <c r="F119" s="23"/>
      <c r="G119" s="23">
        <f t="shared" ref="G119" si="85">ROUNDUP(((B119+C119)*0.14),0)</f>
        <v>24227</v>
      </c>
      <c r="H119" s="23"/>
      <c r="I119" s="24">
        <f t="shared" ref="I119:I130" si="86">SUM(B119:H119)</f>
        <v>197270</v>
      </c>
      <c r="J119" s="23">
        <f t="shared" ref="J119:J130" si="87">ROUNDUP(((B119+C119)*0.1),0)</f>
        <v>17305</v>
      </c>
      <c r="K119" s="23"/>
      <c r="L119" s="25">
        <f t="shared" ref="L119" si="88">G119+H119</f>
        <v>24227</v>
      </c>
      <c r="M119" s="25">
        <v>580</v>
      </c>
      <c r="N119" s="23">
        <v>245</v>
      </c>
      <c r="O119" s="23">
        <v>25000</v>
      </c>
      <c r="P119" s="25">
        <v>960</v>
      </c>
      <c r="Q119" s="23">
        <v>200</v>
      </c>
      <c r="R119" s="23">
        <v>1</v>
      </c>
      <c r="S119" s="23">
        <f t="shared" ref="S119:S130" si="89">SUM(J119:R119)</f>
        <v>68518</v>
      </c>
      <c r="T119" s="24">
        <f t="shared" ref="T119:T130" si="90">I119-S119</f>
        <v>128752</v>
      </c>
    </row>
    <row r="120" spans="1:20" ht="20.100000000000001" customHeight="1">
      <c r="A120" s="22">
        <v>44287</v>
      </c>
      <c r="B120" s="23">
        <v>147900</v>
      </c>
      <c r="C120" s="23">
        <f t="shared" si="84"/>
        <v>25143</v>
      </c>
      <c r="D120" s="23"/>
      <c r="E120" s="23"/>
      <c r="F120" s="23">
        <v>332090</v>
      </c>
      <c r="G120" s="23">
        <v>66638</v>
      </c>
      <c r="H120" s="23"/>
      <c r="I120" s="24">
        <f t="shared" si="86"/>
        <v>571771</v>
      </c>
      <c r="J120" s="23">
        <f t="shared" si="87"/>
        <v>17305</v>
      </c>
      <c r="K120" s="23">
        <v>33206</v>
      </c>
      <c r="L120" s="25">
        <f t="shared" ref="L120:L130" si="91">G120+H120</f>
        <v>66638</v>
      </c>
      <c r="M120" s="25">
        <v>580</v>
      </c>
      <c r="N120" s="23">
        <v>245</v>
      </c>
      <c r="O120" s="23">
        <v>124927</v>
      </c>
      <c r="P120" s="25">
        <v>960</v>
      </c>
      <c r="Q120" s="23">
        <v>200</v>
      </c>
      <c r="R120" s="23">
        <v>1</v>
      </c>
      <c r="S120" s="23">
        <f t="shared" si="89"/>
        <v>244062</v>
      </c>
      <c r="T120" s="24">
        <f t="shared" si="90"/>
        <v>327709</v>
      </c>
    </row>
    <row r="121" spans="1:20" ht="20.100000000000001" customHeight="1">
      <c r="A121" s="22">
        <v>44317</v>
      </c>
      <c r="B121" s="23">
        <v>147900</v>
      </c>
      <c r="C121" s="23">
        <f t="shared" si="84"/>
        <v>25143</v>
      </c>
      <c r="D121" s="23"/>
      <c r="E121" s="23"/>
      <c r="F121" s="23"/>
      <c r="G121" s="23">
        <f t="shared" ref="G121:G130" si="92">ROUNDUP(((B121+C121)*0.14),0)</f>
        <v>24227</v>
      </c>
      <c r="H121" s="23"/>
      <c r="I121" s="24">
        <f t="shared" si="86"/>
        <v>197270</v>
      </c>
      <c r="J121" s="23">
        <f t="shared" si="87"/>
        <v>17305</v>
      </c>
      <c r="K121" s="23"/>
      <c r="L121" s="25">
        <f t="shared" si="91"/>
        <v>24227</v>
      </c>
      <c r="M121" s="25">
        <v>580</v>
      </c>
      <c r="N121" s="23">
        <v>245</v>
      </c>
      <c r="O121" s="23">
        <v>25000</v>
      </c>
      <c r="P121" s="25">
        <v>960</v>
      </c>
      <c r="Q121" s="23">
        <v>200</v>
      </c>
      <c r="R121" s="23">
        <v>1</v>
      </c>
      <c r="S121" s="23">
        <f t="shared" si="89"/>
        <v>68518</v>
      </c>
      <c r="T121" s="24">
        <f t="shared" si="90"/>
        <v>128752</v>
      </c>
    </row>
    <row r="122" spans="1:20" ht="20.100000000000001" customHeight="1">
      <c r="A122" s="22">
        <v>44348</v>
      </c>
      <c r="B122" s="23">
        <f>B121</f>
        <v>147900</v>
      </c>
      <c r="C122" s="23">
        <f t="shared" si="84"/>
        <v>25143</v>
      </c>
      <c r="D122" s="23"/>
      <c r="E122" s="23"/>
      <c r="F122" s="23"/>
      <c r="G122" s="23">
        <f t="shared" si="92"/>
        <v>24227</v>
      </c>
      <c r="H122" s="25"/>
      <c r="I122" s="24">
        <f t="shared" si="86"/>
        <v>197270</v>
      </c>
      <c r="J122" s="23">
        <f t="shared" si="87"/>
        <v>17305</v>
      </c>
      <c r="K122" s="23"/>
      <c r="L122" s="25">
        <f t="shared" si="91"/>
        <v>24227</v>
      </c>
      <c r="M122" s="25">
        <v>580</v>
      </c>
      <c r="N122" s="23">
        <v>245</v>
      </c>
      <c r="O122" s="23">
        <v>25000</v>
      </c>
      <c r="P122" s="25">
        <v>960</v>
      </c>
      <c r="Q122" s="23">
        <v>200</v>
      </c>
      <c r="R122" s="23">
        <v>1</v>
      </c>
      <c r="S122" s="23">
        <f t="shared" si="89"/>
        <v>68518</v>
      </c>
      <c r="T122" s="24">
        <f t="shared" si="90"/>
        <v>128752</v>
      </c>
    </row>
    <row r="123" spans="1:20" ht="20.100000000000001" customHeight="1">
      <c r="A123" s="22">
        <v>44378</v>
      </c>
      <c r="B123" s="23">
        <v>152300</v>
      </c>
      <c r="C123" s="23">
        <f t="shared" si="84"/>
        <v>25891</v>
      </c>
      <c r="D123" s="23"/>
      <c r="E123" s="23"/>
      <c r="F123" s="23"/>
      <c r="G123" s="23">
        <f t="shared" si="92"/>
        <v>24947</v>
      </c>
      <c r="H123" s="25"/>
      <c r="I123" s="24">
        <f t="shared" si="86"/>
        <v>203138</v>
      </c>
      <c r="J123" s="23">
        <f t="shared" si="87"/>
        <v>17820</v>
      </c>
      <c r="K123" s="23"/>
      <c r="L123" s="25">
        <f t="shared" si="91"/>
        <v>24947</v>
      </c>
      <c r="M123" s="25">
        <v>580</v>
      </c>
      <c r="N123" s="23">
        <v>245</v>
      </c>
      <c r="O123" s="23">
        <v>25000</v>
      </c>
      <c r="P123" s="25">
        <v>960</v>
      </c>
      <c r="Q123" s="23">
        <v>200</v>
      </c>
      <c r="R123" s="23">
        <v>1</v>
      </c>
      <c r="S123" s="23">
        <f t="shared" si="89"/>
        <v>69753</v>
      </c>
      <c r="T123" s="24">
        <f t="shared" si="90"/>
        <v>133385</v>
      </c>
    </row>
    <row r="124" spans="1:20" ht="20.100000000000001" customHeight="1">
      <c r="A124" s="22">
        <v>44409</v>
      </c>
      <c r="B124" s="23">
        <v>152300</v>
      </c>
      <c r="C124" s="23">
        <f t="shared" si="84"/>
        <v>25891</v>
      </c>
      <c r="D124" s="23"/>
      <c r="E124" s="23"/>
      <c r="F124" s="23"/>
      <c r="G124" s="23">
        <f t="shared" si="92"/>
        <v>24947</v>
      </c>
      <c r="H124" s="25"/>
      <c r="I124" s="24">
        <f t="shared" si="86"/>
        <v>203138</v>
      </c>
      <c r="J124" s="23">
        <f t="shared" si="87"/>
        <v>17820</v>
      </c>
      <c r="K124" s="23"/>
      <c r="L124" s="25">
        <f t="shared" si="91"/>
        <v>24947</v>
      </c>
      <c r="M124" s="25">
        <v>580</v>
      </c>
      <c r="N124" s="23">
        <v>245</v>
      </c>
      <c r="O124" s="23">
        <v>25000</v>
      </c>
      <c r="P124" s="25">
        <v>960</v>
      </c>
      <c r="Q124" s="23">
        <v>200</v>
      </c>
      <c r="R124" s="23">
        <v>1</v>
      </c>
      <c r="S124" s="23">
        <f t="shared" si="89"/>
        <v>69753</v>
      </c>
      <c r="T124" s="24">
        <f t="shared" si="90"/>
        <v>133385</v>
      </c>
    </row>
    <row r="125" spans="1:20" ht="20.100000000000001" customHeight="1">
      <c r="A125" s="22">
        <v>44440</v>
      </c>
      <c r="B125" s="23">
        <v>152300</v>
      </c>
      <c r="C125" s="23">
        <f t="shared" si="84"/>
        <v>25891</v>
      </c>
      <c r="D125" s="23"/>
      <c r="E125" s="23"/>
      <c r="F125" s="23"/>
      <c r="G125" s="23">
        <f t="shared" si="92"/>
        <v>24947</v>
      </c>
      <c r="H125" s="25"/>
      <c r="I125" s="24">
        <f t="shared" si="86"/>
        <v>203138</v>
      </c>
      <c r="J125" s="23">
        <f t="shared" si="87"/>
        <v>17820</v>
      </c>
      <c r="K125" s="23"/>
      <c r="L125" s="25">
        <f t="shared" si="91"/>
        <v>24947</v>
      </c>
      <c r="M125" s="25">
        <v>580</v>
      </c>
      <c r="N125" s="23"/>
      <c r="O125" s="23">
        <v>25000</v>
      </c>
      <c r="P125" s="25">
        <v>960</v>
      </c>
      <c r="Q125" s="23">
        <v>200</v>
      </c>
      <c r="R125" s="23">
        <v>1</v>
      </c>
      <c r="S125" s="23">
        <f t="shared" si="89"/>
        <v>69508</v>
      </c>
      <c r="T125" s="24">
        <f t="shared" si="90"/>
        <v>133630</v>
      </c>
    </row>
    <row r="126" spans="1:20" ht="20.100000000000001" customHeight="1">
      <c r="A126" s="22">
        <v>44470</v>
      </c>
      <c r="B126" s="23">
        <v>152300</v>
      </c>
      <c r="C126" s="23">
        <f>ROUND((B126)*0.28,0)</f>
        <v>42644</v>
      </c>
      <c r="D126" s="23"/>
      <c r="E126" s="23"/>
      <c r="F126" s="23">
        <v>35900</v>
      </c>
      <c r="G126" s="23">
        <f t="shared" si="92"/>
        <v>27293</v>
      </c>
      <c r="H126" s="25"/>
      <c r="I126" s="24">
        <f t="shared" si="86"/>
        <v>258137</v>
      </c>
      <c r="J126" s="23">
        <f t="shared" si="87"/>
        <v>19495</v>
      </c>
      <c r="K126" s="23">
        <v>3590</v>
      </c>
      <c r="L126" s="25">
        <f t="shared" si="91"/>
        <v>27293</v>
      </c>
      <c r="M126" s="25">
        <v>580</v>
      </c>
      <c r="N126" s="23"/>
      <c r="O126" s="23">
        <v>25000</v>
      </c>
      <c r="P126" s="25">
        <v>960</v>
      </c>
      <c r="Q126" s="23">
        <v>200</v>
      </c>
      <c r="R126" s="23">
        <v>1</v>
      </c>
      <c r="S126" s="23">
        <f t="shared" si="89"/>
        <v>77119</v>
      </c>
      <c r="T126" s="24">
        <f t="shared" si="90"/>
        <v>181018</v>
      </c>
    </row>
    <row r="127" spans="1:20" ht="20.100000000000001" customHeight="1">
      <c r="A127" s="22">
        <v>44501</v>
      </c>
      <c r="B127" s="23">
        <v>152300</v>
      </c>
      <c r="C127" s="23">
        <f t="shared" ref="C127:C130" si="93">ROUND((B127)*0.28,0)</f>
        <v>42644</v>
      </c>
      <c r="D127" s="23"/>
      <c r="E127" s="23"/>
      <c r="F127" s="23"/>
      <c r="G127" s="23">
        <f t="shared" si="92"/>
        <v>27293</v>
      </c>
      <c r="H127" s="25"/>
      <c r="I127" s="24">
        <f t="shared" si="86"/>
        <v>222237</v>
      </c>
      <c r="J127" s="23">
        <f t="shared" si="87"/>
        <v>19495</v>
      </c>
      <c r="K127" s="23"/>
      <c r="L127" s="25">
        <f t="shared" si="91"/>
        <v>27293</v>
      </c>
      <c r="M127" s="25">
        <v>580</v>
      </c>
      <c r="N127" s="23">
        <v>245</v>
      </c>
      <c r="O127" s="23">
        <v>25000</v>
      </c>
      <c r="P127" s="25">
        <v>960</v>
      </c>
      <c r="Q127" s="23">
        <v>200</v>
      </c>
      <c r="R127" s="23">
        <v>1</v>
      </c>
      <c r="S127" s="23">
        <f t="shared" si="89"/>
        <v>73774</v>
      </c>
      <c r="T127" s="24">
        <f t="shared" si="90"/>
        <v>148463</v>
      </c>
    </row>
    <row r="128" spans="1:20" ht="20.100000000000001" customHeight="1">
      <c r="A128" s="22">
        <v>44531</v>
      </c>
      <c r="B128" s="23">
        <v>152300</v>
      </c>
      <c r="C128" s="23">
        <f t="shared" si="93"/>
        <v>42644</v>
      </c>
      <c r="D128" s="23"/>
      <c r="E128" s="23"/>
      <c r="F128" s="23">
        <v>224003</v>
      </c>
      <c r="G128" s="23">
        <v>107298</v>
      </c>
      <c r="H128" s="25"/>
      <c r="I128" s="24">
        <f t="shared" si="86"/>
        <v>526245</v>
      </c>
      <c r="J128" s="23">
        <v>80005</v>
      </c>
      <c r="K128" s="23">
        <v>19495</v>
      </c>
      <c r="L128" s="25">
        <f t="shared" si="91"/>
        <v>107298</v>
      </c>
      <c r="M128" s="25">
        <v>580</v>
      </c>
      <c r="N128" s="23">
        <v>0</v>
      </c>
      <c r="O128" s="23">
        <v>137201</v>
      </c>
      <c r="P128" s="25">
        <v>960</v>
      </c>
      <c r="Q128" s="23">
        <v>200</v>
      </c>
      <c r="R128" s="23">
        <v>1</v>
      </c>
      <c r="S128" s="23">
        <f t="shared" si="89"/>
        <v>345740</v>
      </c>
      <c r="T128" s="24">
        <f t="shared" si="90"/>
        <v>180505</v>
      </c>
    </row>
    <row r="129" spans="1:20" ht="20.100000000000001" customHeight="1">
      <c r="A129" s="22">
        <v>44562</v>
      </c>
      <c r="B129" s="23">
        <v>152300</v>
      </c>
      <c r="C129" s="23">
        <f t="shared" si="93"/>
        <v>42644</v>
      </c>
      <c r="D129" s="23"/>
      <c r="E129" s="23"/>
      <c r="F129" s="23"/>
      <c r="G129" s="23">
        <f t="shared" si="92"/>
        <v>27293</v>
      </c>
      <c r="H129" s="25"/>
      <c r="I129" s="24">
        <f t="shared" si="86"/>
        <v>222237</v>
      </c>
      <c r="J129" s="23">
        <f t="shared" si="87"/>
        <v>19495</v>
      </c>
      <c r="K129" s="23"/>
      <c r="L129" s="25">
        <f t="shared" si="91"/>
        <v>27293</v>
      </c>
      <c r="M129" s="25">
        <v>580</v>
      </c>
      <c r="N129" s="23">
        <v>245</v>
      </c>
      <c r="O129" s="23">
        <v>40000</v>
      </c>
      <c r="P129" s="25">
        <v>960</v>
      </c>
      <c r="Q129" s="23">
        <v>200</v>
      </c>
      <c r="R129" s="23">
        <v>1</v>
      </c>
      <c r="S129" s="23">
        <f t="shared" si="89"/>
        <v>88774</v>
      </c>
      <c r="T129" s="24">
        <f t="shared" si="90"/>
        <v>133463</v>
      </c>
    </row>
    <row r="130" spans="1:20" ht="20.100000000000001" customHeight="1">
      <c r="A130" s="22">
        <v>44593</v>
      </c>
      <c r="B130" s="23">
        <v>152300</v>
      </c>
      <c r="C130" s="23">
        <f t="shared" si="93"/>
        <v>42644</v>
      </c>
      <c r="D130" s="23"/>
      <c r="E130" s="23"/>
      <c r="F130" s="23"/>
      <c r="G130" s="23">
        <f t="shared" si="92"/>
        <v>27293</v>
      </c>
      <c r="H130" s="25"/>
      <c r="I130" s="24">
        <f t="shared" si="86"/>
        <v>222237</v>
      </c>
      <c r="J130" s="23">
        <f t="shared" si="87"/>
        <v>19495</v>
      </c>
      <c r="K130" s="23"/>
      <c r="L130" s="25">
        <f t="shared" si="91"/>
        <v>27293</v>
      </c>
      <c r="M130" s="25">
        <v>580</v>
      </c>
      <c r="N130" s="23">
        <v>245</v>
      </c>
      <c r="O130" s="23"/>
      <c r="P130" s="25">
        <v>960</v>
      </c>
      <c r="Q130" s="23">
        <v>300</v>
      </c>
      <c r="R130" s="23">
        <v>1</v>
      </c>
      <c r="S130" s="23">
        <f t="shared" si="89"/>
        <v>48874</v>
      </c>
      <c r="T130" s="24">
        <f t="shared" si="90"/>
        <v>173363</v>
      </c>
    </row>
    <row r="131" spans="1:20" ht="20.100000000000001" customHeight="1">
      <c r="A131" s="26" t="s">
        <v>4</v>
      </c>
      <c r="B131" s="24">
        <f>SUM(B119:B130)</f>
        <v>1810000</v>
      </c>
      <c r="C131" s="24">
        <f t="shared" ref="C131" si="94">SUM(C119:C130)</f>
        <v>391465</v>
      </c>
      <c r="D131" s="24">
        <f t="shared" ref="D131" si="95">SUM(D119:D130)</f>
        <v>0</v>
      </c>
      <c r="E131" s="24">
        <f t="shared" ref="E131" si="96">SUM(E119:E130)</f>
        <v>0</v>
      </c>
      <c r="F131" s="24">
        <f t="shared" ref="F131" si="97">SUM(F119:F130)</f>
        <v>591993</v>
      </c>
      <c r="G131" s="24">
        <f t="shared" ref="G131" si="98">SUM(G119:G130)</f>
        <v>430630</v>
      </c>
      <c r="H131" s="24">
        <f t="shared" ref="H131" si="99">SUM(H119:H130)</f>
        <v>0</v>
      </c>
      <c r="I131" s="24">
        <f t="shared" ref="I131:T131" si="100">SUM(I119:I130)</f>
        <v>3224088</v>
      </c>
      <c r="J131" s="24">
        <f t="shared" si="100"/>
        <v>280665</v>
      </c>
      <c r="K131" s="24">
        <f t="shared" si="100"/>
        <v>56291</v>
      </c>
      <c r="L131" s="24">
        <f t="shared" si="100"/>
        <v>430630</v>
      </c>
      <c r="M131" s="24">
        <f t="shared" si="100"/>
        <v>6960</v>
      </c>
      <c r="N131" s="24">
        <f t="shared" si="100"/>
        <v>2205</v>
      </c>
      <c r="O131" s="24">
        <f t="shared" si="100"/>
        <v>502128</v>
      </c>
      <c r="P131" s="24">
        <f t="shared" si="100"/>
        <v>11520</v>
      </c>
      <c r="Q131" s="24">
        <f t="shared" si="100"/>
        <v>2500</v>
      </c>
      <c r="R131" s="24">
        <f t="shared" si="100"/>
        <v>12</v>
      </c>
      <c r="S131" s="24">
        <f t="shared" si="100"/>
        <v>1292911</v>
      </c>
      <c r="T131" s="24">
        <f t="shared" si="100"/>
        <v>1931177</v>
      </c>
    </row>
    <row r="132" spans="1:20" ht="20.100000000000001" customHeight="1">
      <c r="A132" s="29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1:20" ht="20.100000000000001" customHeight="1">
      <c r="A133" s="29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1:20" ht="20.100000000000001" customHeight="1">
      <c r="A134" s="29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1:20" ht="20.100000000000001" customHeight="1">
      <c r="A135" s="69" t="s">
        <v>30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18"/>
    </row>
    <row r="136" spans="1:20" ht="20.100000000000001" customHeight="1">
      <c r="A136" s="69" t="s">
        <v>48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1:20" ht="20.100000000000001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20.100000000000001" customHeight="1">
      <c r="A138" s="18" t="s">
        <v>73</v>
      </c>
      <c r="B138" s="18"/>
      <c r="C138" s="18"/>
      <c r="D138" s="18"/>
      <c r="E138" s="18"/>
      <c r="F138" s="18"/>
      <c r="G138" s="18"/>
      <c r="H138" s="18"/>
      <c r="I138" s="18"/>
      <c r="J138" s="18" t="s">
        <v>66</v>
      </c>
      <c r="K138" s="18"/>
      <c r="L138" s="18"/>
      <c r="M138" s="19"/>
      <c r="N138" s="19"/>
      <c r="O138" s="19"/>
      <c r="P138" s="18"/>
      <c r="Q138" s="18"/>
      <c r="R138" s="18"/>
      <c r="S138" s="18"/>
      <c r="T138" s="18"/>
    </row>
    <row r="139" spans="1:20" ht="20.100000000000001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9"/>
      <c r="N139" s="19"/>
      <c r="O139" s="19"/>
      <c r="P139" s="18"/>
      <c r="Q139" s="18"/>
      <c r="R139" s="18"/>
      <c r="S139" s="18"/>
      <c r="T139" s="18"/>
    </row>
    <row r="140" spans="1:20" ht="39.950000000000003" customHeight="1">
      <c r="A140" s="20" t="s">
        <v>0</v>
      </c>
      <c r="B140" s="20" t="s">
        <v>1</v>
      </c>
      <c r="C140" s="20" t="s">
        <v>2</v>
      </c>
      <c r="D140" s="20" t="s">
        <v>3</v>
      </c>
      <c r="E140" s="20" t="s">
        <v>126</v>
      </c>
      <c r="F140" s="20" t="s">
        <v>19</v>
      </c>
      <c r="G140" s="20" t="s">
        <v>123</v>
      </c>
      <c r="H140" s="20" t="s">
        <v>127</v>
      </c>
      <c r="I140" s="21" t="s">
        <v>4</v>
      </c>
      <c r="J140" s="20" t="s">
        <v>9</v>
      </c>
      <c r="K140" s="20" t="s">
        <v>124</v>
      </c>
      <c r="L140" s="20" t="s">
        <v>125</v>
      </c>
      <c r="M140" s="20" t="s">
        <v>16</v>
      </c>
      <c r="N140" s="20" t="s">
        <v>128</v>
      </c>
      <c r="O140" s="20" t="s">
        <v>11</v>
      </c>
      <c r="P140" s="20" t="s">
        <v>6</v>
      </c>
      <c r="Q140" s="20" t="s">
        <v>129</v>
      </c>
      <c r="R140" s="20" t="s">
        <v>121</v>
      </c>
      <c r="S140" s="20" t="s">
        <v>5</v>
      </c>
      <c r="T140" s="20" t="s">
        <v>7</v>
      </c>
    </row>
    <row r="141" spans="1:20" ht="20.100000000000001" customHeight="1">
      <c r="A141" s="22">
        <v>44256</v>
      </c>
      <c r="B141" s="23">
        <v>79800</v>
      </c>
      <c r="C141" s="23">
        <f t="shared" ref="C141:C147" si="101">ROUND((B141)*0.17,0)</f>
        <v>13566</v>
      </c>
      <c r="D141" s="23">
        <f t="shared" ref="D141:D147" si="102">ROUND((B141)*0.08,0)</f>
        <v>6384</v>
      </c>
      <c r="E141" s="23">
        <v>1200</v>
      </c>
      <c r="F141" s="23"/>
      <c r="G141" s="23">
        <f t="shared" ref="G141" si="103">ROUNDUP(((B141+C141)*0.14),0)</f>
        <v>13072</v>
      </c>
      <c r="H141" s="23"/>
      <c r="I141" s="24">
        <f t="shared" ref="I141:I152" si="104">SUM(B141:H141)</f>
        <v>114022</v>
      </c>
      <c r="J141" s="23">
        <f t="shared" ref="J141:J152" si="105">ROUNDUP(((B141+C141)*0.1),0)</f>
        <v>9337</v>
      </c>
      <c r="K141" s="23"/>
      <c r="L141" s="25">
        <f t="shared" ref="L141" si="106">G141+H141</f>
        <v>13072</v>
      </c>
      <c r="M141" s="23"/>
      <c r="N141" s="23"/>
      <c r="O141" s="23">
        <v>2000</v>
      </c>
      <c r="P141" s="23">
        <v>960</v>
      </c>
      <c r="Q141" s="23">
        <v>200</v>
      </c>
      <c r="R141" s="25">
        <v>1</v>
      </c>
      <c r="S141" s="23">
        <f t="shared" ref="S141" si="107">SUM(J141:R141)</f>
        <v>25570</v>
      </c>
      <c r="T141" s="24">
        <f t="shared" ref="T141" si="108">I141-S141</f>
        <v>88452</v>
      </c>
    </row>
    <row r="142" spans="1:20" ht="20.100000000000001" customHeight="1">
      <c r="A142" s="22">
        <v>44287</v>
      </c>
      <c r="B142" s="23">
        <v>79800</v>
      </c>
      <c r="C142" s="23">
        <f t="shared" si="101"/>
        <v>13566</v>
      </c>
      <c r="D142" s="23">
        <f t="shared" si="102"/>
        <v>6384</v>
      </c>
      <c r="E142" s="23">
        <v>1200</v>
      </c>
      <c r="F142" s="23">
        <v>148314</v>
      </c>
      <c r="G142" s="23">
        <v>27956</v>
      </c>
      <c r="H142" s="23"/>
      <c r="I142" s="24">
        <f t="shared" si="104"/>
        <v>277220</v>
      </c>
      <c r="J142" s="23">
        <f t="shared" si="105"/>
        <v>9337</v>
      </c>
      <c r="K142" s="23">
        <v>11678</v>
      </c>
      <c r="L142" s="25">
        <f t="shared" ref="L142:L152" si="109">G142+H142</f>
        <v>27956</v>
      </c>
      <c r="M142" s="23"/>
      <c r="N142" s="23"/>
      <c r="O142" s="23">
        <v>46494</v>
      </c>
      <c r="P142" s="23">
        <v>960</v>
      </c>
      <c r="Q142" s="23">
        <v>200</v>
      </c>
      <c r="R142" s="25">
        <v>1</v>
      </c>
      <c r="S142" s="23">
        <f t="shared" ref="S142:S152" si="110">SUM(J142:R142)</f>
        <v>96626</v>
      </c>
      <c r="T142" s="24">
        <f t="shared" ref="T142:T152" si="111">I142-S142</f>
        <v>180594</v>
      </c>
    </row>
    <row r="143" spans="1:20" ht="20.100000000000001" customHeight="1">
      <c r="A143" s="22">
        <v>44317</v>
      </c>
      <c r="B143" s="23">
        <v>79800</v>
      </c>
      <c r="C143" s="23">
        <f t="shared" si="101"/>
        <v>13566</v>
      </c>
      <c r="D143" s="23">
        <f t="shared" si="102"/>
        <v>6384</v>
      </c>
      <c r="E143" s="23">
        <v>1200</v>
      </c>
      <c r="F143" s="23"/>
      <c r="G143" s="23">
        <f t="shared" ref="G143:G152" si="112">ROUNDUP(((B143+C143)*0.14),0)</f>
        <v>13072</v>
      </c>
      <c r="H143" s="23"/>
      <c r="I143" s="24">
        <f t="shared" si="104"/>
        <v>114022</v>
      </c>
      <c r="J143" s="23">
        <f t="shared" si="105"/>
        <v>9337</v>
      </c>
      <c r="K143" s="23"/>
      <c r="L143" s="25">
        <f t="shared" si="109"/>
        <v>13072</v>
      </c>
      <c r="M143" s="23"/>
      <c r="N143" s="23"/>
      <c r="O143" s="23">
        <v>2000</v>
      </c>
      <c r="P143" s="23">
        <v>960</v>
      </c>
      <c r="Q143" s="23">
        <v>200</v>
      </c>
      <c r="R143" s="25">
        <v>1</v>
      </c>
      <c r="S143" s="23">
        <f t="shared" si="110"/>
        <v>25570</v>
      </c>
      <c r="T143" s="24">
        <f t="shared" si="111"/>
        <v>88452</v>
      </c>
    </row>
    <row r="144" spans="1:20" ht="20.100000000000001" customHeight="1">
      <c r="A144" s="22">
        <v>44348</v>
      </c>
      <c r="B144" s="23">
        <f>B143</f>
        <v>79800</v>
      </c>
      <c r="C144" s="23">
        <f t="shared" si="101"/>
        <v>13566</v>
      </c>
      <c r="D144" s="23">
        <f t="shared" si="102"/>
        <v>6384</v>
      </c>
      <c r="E144" s="23">
        <v>1200</v>
      </c>
      <c r="F144" s="23"/>
      <c r="G144" s="23">
        <f t="shared" si="112"/>
        <v>13072</v>
      </c>
      <c r="H144" s="25"/>
      <c r="I144" s="24">
        <f t="shared" si="104"/>
        <v>114022</v>
      </c>
      <c r="J144" s="23">
        <f t="shared" si="105"/>
        <v>9337</v>
      </c>
      <c r="K144" s="23"/>
      <c r="L144" s="25">
        <f t="shared" si="109"/>
        <v>13072</v>
      </c>
      <c r="M144" s="23"/>
      <c r="N144" s="23"/>
      <c r="O144" s="23">
        <v>2000</v>
      </c>
      <c r="P144" s="23">
        <v>960</v>
      </c>
      <c r="Q144" s="23">
        <v>200</v>
      </c>
      <c r="R144" s="25">
        <v>1</v>
      </c>
      <c r="S144" s="23">
        <f t="shared" si="110"/>
        <v>25570</v>
      </c>
      <c r="T144" s="24">
        <f t="shared" si="111"/>
        <v>88452</v>
      </c>
    </row>
    <row r="145" spans="1:20" ht="20.100000000000001" customHeight="1">
      <c r="A145" s="22">
        <v>44378</v>
      </c>
      <c r="B145" s="23">
        <v>82200</v>
      </c>
      <c r="C145" s="23">
        <f t="shared" si="101"/>
        <v>13974</v>
      </c>
      <c r="D145" s="23">
        <f t="shared" si="102"/>
        <v>6576</v>
      </c>
      <c r="E145" s="23">
        <v>1200</v>
      </c>
      <c r="F145" s="23"/>
      <c r="G145" s="23">
        <f t="shared" si="112"/>
        <v>13465</v>
      </c>
      <c r="H145" s="25"/>
      <c r="I145" s="24">
        <f t="shared" si="104"/>
        <v>117415</v>
      </c>
      <c r="J145" s="23">
        <f t="shared" si="105"/>
        <v>9618</v>
      </c>
      <c r="K145" s="23"/>
      <c r="L145" s="25">
        <f t="shared" si="109"/>
        <v>13465</v>
      </c>
      <c r="M145" s="23"/>
      <c r="N145" s="23"/>
      <c r="O145" s="23">
        <v>2000</v>
      </c>
      <c r="P145" s="23">
        <v>960</v>
      </c>
      <c r="Q145" s="23">
        <v>200</v>
      </c>
      <c r="R145" s="25">
        <v>1</v>
      </c>
      <c r="S145" s="23">
        <f t="shared" si="110"/>
        <v>26244</v>
      </c>
      <c r="T145" s="24">
        <f t="shared" si="111"/>
        <v>91171</v>
      </c>
    </row>
    <row r="146" spans="1:20" ht="20.100000000000001" customHeight="1">
      <c r="A146" s="22">
        <v>44409</v>
      </c>
      <c r="B146" s="23">
        <v>82200</v>
      </c>
      <c r="C146" s="23">
        <f t="shared" si="101"/>
        <v>13974</v>
      </c>
      <c r="D146" s="23">
        <f t="shared" si="102"/>
        <v>6576</v>
      </c>
      <c r="E146" s="23">
        <v>1200</v>
      </c>
      <c r="F146" s="23"/>
      <c r="G146" s="23">
        <f t="shared" si="112"/>
        <v>13465</v>
      </c>
      <c r="H146" s="25"/>
      <c r="I146" s="24">
        <f t="shared" si="104"/>
        <v>117415</v>
      </c>
      <c r="J146" s="23">
        <f t="shared" si="105"/>
        <v>9618</v>
      </c>
      <c r="K146" s="23"/>
      <c r="L146" s="25">
        <f t="shared" si="109"/>
        <v>13465</v>
      </c>
      <c r="M146" s="23"/>
      <c r="N146" s="23"/>
      <c r="O146" s="23">
        <v>2000</v>
      </c>
      <c r="P146" s="23">
        <v>960</v>
      </c>
      <c r="Q146" s="23">
        <v>200</v>
      </c>
      <c r="R146" s="25">
        <v>1</v>
      </c>
      <c r="S146" s="23">
        <f t="shared" si="110"/>
        <v>26244</v>
      </c>
      <c r="T146" s="24">
        <f t="shared" si="111"/>
        <v>91171</v>
      </c>
    </row>
    <row r="147" spans="1:20" ht="20.100000000000001" customHeight="1">
      <c r="A147" s="22">
        <v>44440</v>
      </c>
      <c r="B147" s="23">
        <v>82200</v>
      </c>
      <c r="C147" s="23">
        <f t="shared" si="101"/>
        <v>13974</v>
      </c>
      <c r="D147" s="23">
        <f t="shared" si="102"/>
        <v>6576</v>
      </c>
      <c r="E147" s="23">
        <v>1200</v>
      </c>
      <c r="F147" s="23"/>
      <c r="G147" s="23">
        <f t="shared" si="112"/>
        <v>13465</v>
      </c>
      <c r="H147" s="25"/>
      <c r="I147" s="24">
        <f t="shared" si="104"/>
        <v>117415</v>
      </c>
      <c r="J147" s="23">
        <f t="shared" si="105"/>
        <v>9618</v>
      </c>
      <c r="K147" s="23"/>
      <c r="L147" s="25">
        <f t="shared" si="109"/>
        <v>13465</v>
      </c>
      <c r="M147" s="23"/>
      <c r="N147" s="23"/>
      <c r="O147" s="23">
        <v>2000</v>
      </c>
      <c r="P147" s="23">
        <v>960</v>
      </c>
      <c r="Q147" s="23">
        <v>200</v>
      </c>
      <c r="R147" s="25">
        <v>1</v>
      </c>
      <c r="S147" s="23">
        <f t="shared" si="110"/>
        <v>26244</v>
      </c>
      <c r="T147" s="24">
        <f t="shared" si="111"/>
        <v>91171</v>
      </c>
    </row>
    <row r="148" spans="1:20" ht="20.100000000000001" customHeight="1">
      <c r="A148" s="22">
        <v>44470</v>
      </c>
      <c r="B148" s="23">
        <v>82200</v>
      </c>
      <c r="C148" s="23">
        <f>ROUND((B148)*0.28,0)</f>
        <v>23016</v>
      </c>
      <c r="D148" s="23">
        <f>ROUND((B148)*0.09,0)</f>
        <v>7398</v>
      </c>
      <c r="E148" s="23">
        <v>1200</v>
      </c>
      <c r="F148" s="23">
        <v>19375</v>
      </c>
      <c r="G148" s="23">
        <f t="shared" si="112"/>
        <v>14731</v>
      </c>
      <c r="H148" s="25"/>
      <c r="I148" s="24">
        <f t="shared" si="104"/>
        <v>147920</v>
      </c>
      <c r="J148" s="23">
        <f t="shared" si="105"/>
        <v>10522</v>
      </c>
      <c r="K148" s="23">
        <v>1940</v>
      </c>
      <c r="L148" s="25">
        <f t="shared" si="109"/>
        <v>14731</v>
      </c>
      <c r="M148" s="23"/>
      <c r="N148" s="23"/>
      <c r="O148" s="23">
        <v>2000</v>
      </c>
      <c r="P148" s="23">
        <v>960</v>
      </c>
      <c r="Q148" s="23">
        <v>200</v>
      </c>
      <c r="R148" s="25">
        <v>1</v>
      </c>
      <c r="S148" s="23">
        <f t="shared" si="110"/>
        <v>30354</v>
      </c>
      <c r="T148" s="24">
        <f t="shared" si="111"/>
        <v>117566</v>
      </c>
    </row>
    <row r="149" spans="1:20" ht="20.100000000000001" customHeight="1">
      <c r="A149" s="22">
        <v>44501</v>
      </c>
      <c r="B149" s="23">
        <v>82200</v>
      </c>
      <c r="C149" s="23">
        <f t="shared" ref="C149:C152" si="113">ROUND((B149)*0.28,0)</f>
        <v>23016</v>
      </c>
      <c r="D149" s="23">
        <f t="shared" ref="D149:D152" si="114">ROUND((B149)*0.09,0)</f>
        <v>7398</v>
      </c>
      <c r="E149" s="23">
        <v>1200</v>
      </c>
      <c r="F149" s="23"/>
      <c r="G149" s="23">
        <f t="shared" si="112"/>
        <v>14731</v>
      </c>
      <c r="H149" s="25"/>
      <c r="I149" s="24">
        <f t="shared" si="104"/>
        <v>128545</v>
      </c>
      <c r="J149" s="23">
        <f t="shared" si="105"/>
        <v>10522</v>
      </c>
      <c r="K149" s="23"/>
      <c r="L149" s="25">
        <f t="shared" si="109"/>
        <v>14731</v>
      </c>
      <c r="M149" s="23"/>
      <c r="N149" s="23"/>
      <c r="O149" s="23">
        <v>2000</v>
      </c>
      <c r="P149" s="23">
        <v>960</v>
      </c>
      <c r="Q149" s="23">
        <v>200</v>
      </c>
      <c r="R149" s="25">
        <v>1</v>
      </c>
      <c r="S149" s="23">
        <f t="shared" si="110"/>
        <v>28414</v>
      </c>
      <c r="T149" s="24">
        <f t="shared" si="111"/>
        <v>100131</v>
      </c>
    </row>
    <row r="150" spans="1:20" ht="20.100000000000001" customHeight="1">
      <c r="A150" s="22">
        <v>44531</v>
      </c>
      <c r="B150" s="23">
        <v>82200</v>
      </c>
      <c r="C150" s="23">
        <f t="shared" si="113"/>
        <v>23016</v>
      </c>
      <c r="D150" s="23">
        <f t="shared" si="114"/>
        <v>7398</v>
      </c>
      <c r="E150" s="23">
        <v>1200</v>
      </c>
      <c r="F150" s="23">
        <v>94482</v>
      </c>
      <c r="G150" s="23">
        <v>48475</v>
      </c>
      <c r="H150" s="25"/>
      <c r="I150" s="24">
        <f t="shared" si="104"/>
        <v>256771</v>
      </c>
      <c r="J150" s="23">
        <v>33744</v>
      </c>
      <c r="K150" s="23">
        <v>10522</v>
      </c>
      <c r="L150" s="25">
        <f t="shared" si="109"/>
        <v>48475</v>
      </c>
      <c r="M150" s="23"/>
      <c r="N150" s="23"/>
      <c r="O150" s="23">
        <v>61343</v>
      </c>
      <c r="P150" s="23">
        <v>960</v>
      </c>
      <c r="Q150" s="23">
        <v>200</v>
      </c>
      <c r="R150" s="25">
        <v>1</v>
      </c>
      <c r="S150" s="23">
        <f t="shared" si="110"/>
        <v>155245</v>
      </c>
      <c r="T150" s="24">
        <f t="shared" si="111"/>
        <v>101526</v>
      </c>
    </row>
    <row r="151" spans="1:20" ht="20.100000000000001" customHeight="1">
      <c r="A151" s="22">
        <v>44562</v>
      </c>
      <c r="B151" s="23">
        <v>82200</v>
      </c>
      <c r="C151" s="23">
        <f t="shared" si="113"/>
        <v>23016</v>
      </c>
      <c r="D151" s="23">
        <f t="shared" si="114"/>
        <v>7398</v>
      </c>
      <c r="E151" s="23">
        <v>1200</v>
      </c>
      <c r="F151" s="23"/>
      <c r="G151" s="23">
        <f t="shared" si="112"/>
        <v>14731</v>
      </c>
      <c r="H151" s="25"/>
      <c r="I151" s="24">
        <f t="shared" si="104"/>
        <v>128545</v>
      </c>
      <c r="J151" s="23">
        <f t="shared" si="105"/>
        <v>10522</v>
      </c>
      <c r="K151" s="23"/>
      <c r="L151" s="25">
        <f t="shared" si="109"/>
        <v>14731</v>
      </c>
      <c r="M151" s="23"/>
      <c r="N151" s="23"/>
      <c r="O151" s="23">
        <v>33000</v>
      </c>
      <c r="P151" s="23">
        <v>960</v>
      </c>
      <c r="Q151" s="23">
        <v>200</v>
      </c>
      <c r="R151" s="25">
        <v>1</v>
      </c>
      <c r="S151" s="23">
        <f t="shared" si="110"/>
        <v>59414</v>
      </c>
      <c r="T151" s="24">
        <f t="shared" si="111"/>
        <v>69131</v>
      </c>
    </row>
    <row r="152" spans="1:20" ht="20.100000000000001" customHeight="1">
      <c r="A152" s="22">
        <v>44593</v>
      </c>
      <c r="B152" s="23">
        <v>82200</v>
      </c>
      <c r="C152" s="23">
        <f t="shared" si="113"/>
        <v>23016</v>
      </c>
      <c r="D152" s="23">
        <f t="shared" si="114"/>
        <v>7398</v>
      </c>
      <c r="E152" s="23">
        <v>1200</v>
      </c>
      <c r="F152" s="23"/>
      <c r="G152" s="23">
        <f t="shared" si="112"/>
        <v>14731</v>
      </c>
      <c r="H152" s="25"/>
      <c r="I152" s="24">
        <f t="shared" si="104"/>
        <v>128545</v>
      </c>
      <c r="J152" s="23">
        <f t="shared" si="105"/>
        <v>10522</v>
      </c>
      <c r="K152" s="23"/>
      <c r="L152" s="25">
        <f t="shared" si="109"/>
        <v>14731</v>
      </c>
      <c r="M152" s="23"/>
      <c r="N152" s="23"/>
      <c r="O152" s="23"/>
      <c r="P152" s="23">
        <v>960</v>
      </c>
      <c r="Q152" s="23">
        <v>300</v>
      </c>
      <c r="R152" s="25">
        <v>1</v>
      </c>
      <c r="S152" s="23">
        <f t="shared" si="110"/>
        <v>26514</v>
      </c>
      <c r="T152" s="24">
        <f t="shared" si="111"/>
        <v>102031</v>
      </c>
    </row>
    <row r="153" spans="1:20" ht="20.100000000000001" customHeight="1">
      <c r="A153" s="26" t="s">
        <v>4</v>
      </c>
      <c r="B153" s="24">
        <f>SUM(B141:B152)</f>
        <v>976800</v>
      </c>
      <c r="C153" s="24">
        <f t="shared" ref="C153" si="115">SUM(C141:C152)</f>
        <v>211266</v>
      </c>
      <c r="D153" s="24">
        <f t="shared" ref="D153" si="116">SUM(D141:D152)</f>
        <v>82254</v>
      </c>
      <c r="E153" s="24">
        <f t="shared" ref="E153" si="117">SUM(E141:E152)</f>
        <v>14400</v>
      </c>
      <c r="F153" s="24">
        <f t="shared" ref="F153" si="118">SUM(F141:F152)</f>
        <v>262171</v>
      </c>
      <c r="G153" s="24">
        <f t="shared" ref="G153" si="119">SUM(G141:G152)</f>
        <v>214966</v>
      </c>
      <c r="H153" s="24">
        <f t="shared" ref="H153" si="120">SUM(H141:H152)</f>
        <v>0</v>
      </c>
      <c r="I153" s="24">
        <f t="shared" ref="I153:T153" si="121">SUM(I141:I152)</f>
        <v>1761857</v>
      </c>
      <c r="J153" s="24">
        <f t="shared" si="121"/>
        <v>142034</v>
      </c>
      <c r="K153" s="24">
        <f t="shared" si="121"/>
        <v>24140</v>
      </c>
      <c r="L153" s="24">
        <f t="shared" si="121"/>
        <v>214966</v>
      </c>
      <c r="M153" s="24">
        <f t="shared" si="121"/>
        <v>0</v>
      </c>
      <c r="N153" s="24">
        <f t="shared" si="121"/>
        <v>0</v>
      </c>
      <c r="O153" s="24">
        <f t="shared" si="121"/>
        <v>156837</v>
      </c>
      <c r="P153" s="24">
        <f t="shared" si="121"/>
        <v>11520</v>
      </c>
      <c r="Q153" s="24">
        <f t="shared" si="121"/>
        <v>2500</v>
      </c>
      <c r="R153" s="24">
        <f t="shared" si="121"/>
        <v>12</v>
      </c>
      <c r="S153" s="24">
        <f t="shared" si="121"/>
        <v>552009</v>
      </c>
      <c r="T153" s="24">
        <f t="shared" si="121"/>
        <v>1209848</v>
      </c>
    </row>
    <row r="154" spans="1:20" ht="20.100000000000001" customHeight="1">
      <c r="A154" s="2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:20" ht="20.100000000000001" customHeight="1">
      <c r="A155" s="29"/>
      <c r="B155" s="27"/>
      <c r="C155" s="27"/>
      <c r="D155" s="27"/>
      <c r="E155" s="27"/>
      <c r="F155" s="27"/>
      <c r="G155" s="27"/>
      <c r="H155" s="27"/>
      <c r="I155" s="27"/>
      <c r="J155" s="27"/>
      <c r="K155" s="71"/>
      <c r="L155" s="71"/>
      <c r="M155" s="71"/>
      <c r="N155" s="71"/>
      <c r="O155" s="27"/>
      <c r="P155" s="27"/>
      <c r="Q155" s="27"/>
      <c r="R155" s="27"/>
      <c r="S155" s="27"/>
      <c r="T155" s="27"/>
    </row>
    <row r="156" spans="1:20" ht="20.100000000000001" customHeight="1">
      <c r="A156" s="29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:20" ht="20.100000000000001" customHeight="1">
      <c r="A157" s="69" t="s">
        <v>30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18"/>
    </row>
    <row r="158" spans="1:20" ht="20.100000000000001" customHeight="1">
      <c r="A158" s="69" t="s">
        <v>48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</row>
    <row r="159" spans="1:20" ht="20.100000000000001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20.100000000000001" customHeight="1">
      <c r="A160" s="18" t="s">
        <v>74</v>
      </c>
      <c r="B160" s="18"/>
      <c r="C160" s="18"/>
      <c r="D160" s="18"/>
      <c r="E160" s="18"/>
      <c r="F160" s="18"/>
      <c r="G160" s="18"/>
      <c r="H160" s="18"/>
      <c r="I160" s="18"/>
      <c r="J160" s="18" t="s">
        <v>75</v>
      </c>
      <c r="K160" s="18"/>
      <c r="L160" s="18"/>
      <c r="M160" s="19"/>
      <c r="N160" s="19"/>
      <c r="O160" s="19"/>
      <c r="P160" s="18"/>
      <c r="Q160" s="18"/>
      <c r="R160" s="18"/>
      <c r="S160" s="18"/>
      <c r="T160" s="18"/>
    </row>
    <row r="161" spans="1:20" ht="20.100000000000001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9"/>
      <c r="N161" s="19"/>
      <c r="O161" s="19"/>
      <c r="P161" s="18"/>
      <c r="Q161" s="18"/>
      <c r="R161" s="18"/>
      <c r="S161" s="18"/>
      <c r="T161" s="18"/>
    </row>
    <row r="162" spans="1:20" ht="39.950000000000003" customHeight="1">
      <c r="A162" s="20" t="s">
        <v>0</v>
      </c>
      <c r="B162" s="20" t="s">
        <v>1</v>
      </c>
      <c r="C162" s="20" t="s">
        <v>2</v>
      </c>
      <c r="D162" s="20" t="s">
        <v>3</v>
      </c>
      <c r="E162" s="20" t="s">
        <v>126</v>
      </c>
      <c r="F162" s="20" t="s">
        <v>19</v>
      </c>
      <c r="G162" s="20" t="s">
        <v>123</v>
      </c>
      <c r="H162" s="20" t="s">
        <v>127</v>
      </c>
      <c r="I162" s="21" t="s">
        <v>4</v>
      </c>
      <c r="J162" s="20" t="s">
        <v>9</v>
      </c>
      <c r="K162" s="20" t="s">
        <v>124</v>
      </c>
      <c r="L162" s="20" t="s">
        <v>125</v>
      </c>
      <c r="M162" s="20" t="s">
        <v>16</v>
      </c>
      <c r="N162" s="20" t="s">
        <v>128</v>
      </c>
      <c r="O162" s="20" t="s">
        <v>11</v>
      </c>
      <c r="P162" s="20" t="s">
        <v>6</v>
      </c>
      <c r="Q162" s="20" t="s">
        <v>129</v>
      </c>
      <c r="R162" s="20" t="s">
        <v>121</v>
      </c>
      <c r="S162" s="20" t="s">
        <v>5</v>
      </c>
      <c r="T162" s="20" t="s">
        <v>7</v>
      </c>
    </row>
    <row r="163" spans="1:20" ht="20.100000000000001" customHeight="1">
      <c r="A163" s="22">
        <v>44256</v>
      </c>
      <c r="B163" s="23">
        <v>147900</v>
      </c>
      <c r="C163" s="23">
        <f t="shared" ref="C163:C169" si="122">ROUND((B163)*0.17,0)</f>
        <v>25143</v>
      </c>
      <c r="D163" s="23">
        <f t="shared" ref="D163:D169" si="123">ROUND((B163)*0.08,0)</f>
        <v>11832</v>
      </c>
      <c r="E163" s="23">
        <v>1200</v>
      </c>
      <c r="F163" s="23"/>
      <c r="G163" s="23">
        <f t="shared" ref="G163" si="124">ROUNDUP(((B163+C163)*0.14),0)</f>
        <v>24227</v>
      </c>
      <c r="H163" s="23"/>
      <c r="I163" s="24">
        <f t="shared" ref="I163:I174" si="125">SUM(B163:H163)</f>
        <v>210302</v>
      </c>
      <c r="J163" s="23">
        <f t="shared" ref="J163:J174" si="126">ROUNDUP(((B163+C163)*0.1),0)</f>
        <v>17305</v>
      </c>
      <c r="K163" s="23"/>
      <c r="L163" s="25">
        <f t="shared" ref="L163" si="127">G163+H163</f>
        <v>24227</v>
      </c>
      <c r="M163" s="23"/>
      <c r="N163" s="23"/>
      <c r="O163" s="23">
        <v>37000</v>
      </c>
      <c r="P163" s="23">
        <v>960</v>
      </c>
      <c r="Q163" s="23">
        <v>200</v>
      </c>
      <c r="R163" s="25">
        <v>1</v>
      </c>
      <c r="S163" s="23">
        <f t="shared" ref="S163:S174" si="128">SUM(J163:R163)</f>
        <v>79693</v>
      </c>
      <c r="T163" s="24">
        <f t="shared" ref="T163:T174" si="129">I163-S163</f>
        <v>130609</v>
      </c>
    </row>
    <row r="164" spans="1:20" ht="20.100000000000001" customHeight="1">
      <c r="A164" s="22">
        <v>44287</v>
      </c>
      <c r="B164" s="23">
        <v>147900</v>
      </c>
      <c r="C164" s="23">
        <f t="shared" si="122"/>
        <v>25143</v>
      </c>
      <c r="D164" s="23">
        <f t="shared" si="123"/>
        <v>11832</v>
      </c>
      <c r="E164" s="23">
        <v>1200</v>
      </c>
      <c r="F164" s="23">
        <v>378888</v>
      </c>
      <c r="G164" s="23">
        <v>64864</v>
      </c>
      <c r="H164" s="23"/>
      <c r="I164" s="24">
        <f t="shared" si="125"/>
        <v>629827</v>
      </c>
      <c r="J164" s="23">
        <f t="shared" si="126"/>
        <v>17305</v>
      </c>
      <c r="K164" s="23">
        <v>31852</v>
      </c>
      <c r="L164" s="25">
        <f t="shared" ref="L164:L174" si="130">G164+H164</f>
        <v>64864</v>
      </c>
      <c r="M164" s="23"/>
      <c r="N164" s="23"/>
      <c r="O164" s="23">
        <v>150666</v>
      </c>
      <c r="P164" s="23">
        <v>960</v>
      </c>
      <c r="Q164" s="23">
        <v>200</v>
      </c>
      <c r="R164" s="25">
        <v>1</v>
      </c>
      <c r="S164" s="23">
        <f t="shared" si="128"/>
        <v>265848</v>
      </c>
      <c r="T164" s="24">
        <f t="shared" si="129"/>
        <v>363979</v>
      </c>
    </row>
    <row r="165" spans="1:20" ht="20.100000000000001" customHeight="1">
      <c r="A165" s="22">
        <v>44317</v>
      </c>
      <c r="B165" s="23">
        <v>147900</v>
      </c>
      <c r="C165" s="23">
        <f t="shared" si="122"/>
        <v>25143</v>
      </c>
      <c r="D165" s="23">
        <f t="shared" si="123"/>
        <v>11832</v>
      </c>
      <c r="E165" s="23">
        <v>1200</v>
      </c>
      <c r="F165" s="23"/>
      <c r="G165" s="23">
        <f t="shared" ref="G165:G174" si="131">ROUNDUP(((B165+C165)*0.14),0)</f>
        <v>24227</v>
      </c>
      <c r="H165" s="23"/>
      <c r="I165" s="24">
        <f t="shared" si="125"/>
        <v>210302</v>
      </c>
      <c r="J165" s="23">
        <f t="shared" si="126"/>
        <v>17305</v>
      </c>
      <c r="K165" s="23"/>
      <c r="L165" s="25">
        <f t="shared" si="130"/>
        <v>24227</v>
      </c>
      <c r="M165" s="23"/>
      <c r="N165" s="23"/>
      <c r="O165" s="23">
        <v>37000</v>
      </c>
      <c r="P165" s="23">
        <v>960</v>
      </c>
      <c r="Q165" s="23">
        <v>200</v>
      </c>
      <c r="R165" s="25">
        <v>1</v>
      </c>
      <c r="S165" s="23">
        <f t="shared" si="128"/>
        <v>79693</v>
      </c>
      <c r="T165" s="24">
        <f t="shared" si="129"/>
        <v>130609</v>
      </c>
    </row>
    <row r="166" spans="1:20" ht="20.100000000000001" customHeight="1">
      <c r="A166" s="22">
        <v>44348</v>
      </c>
      <c r="B166" s="23">
        <f>B165</f>
        <v>147900</v>
      </c>
      <c r="C166" s="23">
        <f t="shared" si="122"/>
        <v>25143</v>
      </c>
      <c r="D166" s="23">
        <f t="shared" si="123"/>
        <v>11832</v>
      </c>
      <c r="E166" s="23">
        <v>1200</v>
      </c>
      <c r="F166" s="23"/>
      <c r="G166" s="23">
        <f t="shared" si="131"/>
        <v>24227</v>
      </c>
      <c r="H166" s="25"/>
      <c r="I166" s="24">
        <f t="shared" si="125"/>
        <v>210302</v>
      </c>
      <c r="J166" s="23">
        <f t="shared" si="126"/>
        <v>17305</v>
      </c>
      <c r="K166" s="23"/>
      <c r="L166" s="25">
        <f t="shared" si="130"/>
        <v>24227</v>
      </c>
      <c r="M166" s="23"/>
      <c r="N166" s="23"/>
      <c r="O166" s="23">
        <v>37000</v>
      </c>
      <c r="P166" s="23">
        <v>960</v>
      </c>
      <c r="Q166" s="23">
        <v>200</v>
      </c>
      <c r="R166" s="25">
        <v>1</v>
      </c>
      <c r="S166" s="23">
        <f t="shared" si="128"/>
        <v>79693</v>
      </c>
      <c r="T166" s="24">
        <f t="shared" si="129"/>
        <v>130609</v>
      </c>
    </row>
    <row r="167" spans="1:20" ht="20.100000000000001" customHeight="1">
      <c r="A167" s="22">
        <v>44378</v>
      </c>
      <c r="B167" s="23">
        <f>B166</f>
        <v>147900</v>
      </c>
      <c r="C167" s="23">
        <f t="shared" si="122"/>
        <v>25143</v>
      </c>
      <c r="D167" s="23">
        <f t="shared" si="123"/>
        <v>11832</v>
      </c>
      <c r="E167" s="23">
        <v>1200</v>
      </c>
      <c r="F167" s="23"/>
      <c r="G167" s="23">
        <f t="shared" si="131"/>
        <v>24227</v>
      </c>
      <c r="H167" s="25"/>
      <c r="I167" s="24">
        <f t="shared" si="125"/>
        <v>210302</v>
      </c>
      <c r="J167" s="23">
        <f t="shared" si="126"/>
        <v>17305</v>
      </c>
      <c r="K167" s="23"/>
      <c r="L167" s="25">
        <f t="shared" si="130"/>
        <v>24227</v>
      </c>
      <c r="M167" s="23"/>
      <c r="N167" s="23"/>
      <c r="O167" s="23">
        <v>37000</v>
      </c>
      <c r="P167" s="23">
        <v>960</v>
      </c>
      <c r="Q167" s="23">
        <v>200</v>
      </c>
      <c r="R167" s="25">
        <v>1</v>
      </c>
      <c r="S167" s="23">
        <f t="shared" si="128"/>
        <v>79693</v>
      </c>
      <c r="T167" s="24">
        <f t="shared" si="129"/>
        <v>130609</v>
      </c>
    </row>
    <row r="168" spans="1:20" ht="20.100000000000001" customHeight="1">
      <c r="A168" s="22">
        <v>44409</v>
      </c>
      <c r="B168" s="23">
        <f t="shared" ref="B168:B174" si="132">B167</f>
        <v>147900</v>
      </c>
      <c r="C168" s="23">
        <f t="shared" si="122"/>
        <v>25143</v>
      </c>
      <c r="D168" s="23">
        <f t="shared" si="123"/>
        <v>11832</v>
      </c>
      <c r="E168" s="23">
        <v>1200</v>
      </c>
      <c r="F168" s="23"/>
      <c r="G168" s="23">
        <f t="shared" si="131"/>
        <v>24227</v>
      </c>
      <c r="H168" s="25"/>
      <c r="I168" s="24">
        <f t="shared" si="125"/>
        <v>210302</v>
      </c>
      <c r="J168" s="23">
        <f t="shared" si="126"/>
        <v>17305</v>
      </c>
      <c r="K168" s="23"/>
      <c r="L168" s="25">
        <f t="shared" si="130"/>
        <v>24227</v>
      </c>
      <c r="M168" s="23"/>
      <c r="N168" s="23"/>
      <c r="O168" s="23">
        <v>37000</v>
      </c>
      <c r="P168" s="23">
        <v>960</v>
      </c>
      <c r="Q168" s="23">
        <v>200</v>
      </c>
      <c r="R168" s="25">
        <v>1</v>
      </c>
      <c r="S168" s="23">
        <f t="shared" si="128"/>
        <v>79693</v>
      </c>
      <c r="T168" s="24">
        <f t="shared" si="129"/>
        <v>130609</v>
      </c>
    </row>
    <row r="169" spans="1:20" ht="20.100000000000001" customHeight="1">
      <c r="A169" s="22">
        <v>44440</v>
      </c>
      <c r="B169" s="23">
        <f t="shared" si="132"/>
        <v>147900</v>
      </c>
      <c r="C169" s="23">
        <f t="shared" si="122"/>
        <v>25143</v>
      </c>
      <c r="D169" s="23">
        <f t="shared" si="123"/>
        <v>11832</v>
      </c>
      <c r="E169" s="23">
        <v>1200</v>
      </c>
      <c r="F169" s="23"/>
      <c r="G169" s="23">
        <f t="shared" si="131"/>
        <v>24227</v>
      </c>
      <c r="H169" s="25"/>
      <c r="I169" s="24">
        <f t="shared" si="125"/>
        <v>210302</v>
      </c>
      <c r="J169" s="23">
        <f t="shared" si="126"/>
        <v>17305</v>
      </c>
      <c r="K169" s="23"/>
      <c r="L169" s="25">
        <f t="shared" si="130"/>
        <v>24227</v>
      </c>
      <c r="M169" s="23"/>
      <c r="N169" s="23"/>
      <c r="O169" s="23">
        <v>37000</v>
      </c>
      <c r="P169" s="23">
        <v>960</v>
      </c>
      <c r="Q169" s="23">
        <v>200</v>
      </c>
      <c r="R169" s="25">
        <v>1</v>
      </c>
      <c r="S169" s="23">
        <f t="shared" si="128"/>
        <v>79693</v>
      </c>
      <c r="T169" s="24">
        <f t="shared" si="129"/>
        <v>130609</v>
      </c>
    </row>
    <row r="170" spans="1:20" ht="20.100000000000001" customHeight="1">
      <c r="A170" s="22">
        <v>44470</v>
      </c>
      <c r="B170" s="23">
        <f t="shared" si="132"/>
        <v>147900</v>
      </c>
      <c r="C170" s="23">
        <f>ROUND((B170)*0.28,0)</f>
        <v>41412</v>
      </c>
      <c r="D170" s="23">
        <f>ROUND((B170)*0.09,0)</f>
        <v>13311</v>
      </c>
      <c r="E170" s="23">
        <v>1200</v>
      </c>
      <c r="F170" s="23">
        <v>34850</v>
      </c>
      <c r="G170" s="23">
        <f t="shared" si="131"/>
        <v>26504</v>
      </c>
      <c r="H170" s="25"/>
      <c r="I170" s="24">
        <f t="shared" si="125"/>
        <v>265177</v>
      </c>
      <c r="J170" s="23">
        <f t="shared" si="126"/>
        <v>18932</v>
      </c>
      <c r="K170" s="23">
        <v>3485</v>
      </c>
      <c r="L170" s="25">
        <f t="shared" si="130"/>
        <v>26504</v>
      </c>
      <c r="M170" s="23"/>
      <c r="N170" s="23"/>
      <c r="O170" s="23">
        <v>37000</v>
      </c>
      <c r="P170" s="23">
        <v>960</v>
      </c>
      <c r="Q170" s="23">
        <v>200</v>
      </c>
      <c r="R170" s="25">
        <v>1</v>
      </c>
      <c r="S170" s="23">
        <f t="shared" si="128"/>
        <v>87082</v>
      </c>
      <c r="T170" s="24">
        <f t="shared" si="129"/>
        <v>178095</v>
      </c>
    </row>
    <row r="171" spans="1:20" ht="20.100000000000001" customHeight="1">
      <c r="A171" s="22">
        <v>44501</v>
      </c>
      <c r="B171" s="23">
        <f t="shared" si="132"/>
        <v>147900</v>
      </c>
      <c r="C171" s="23">
        <f t="shared" ref="C171:C174" si="133">ROUND((B171)*0.28,0)</f>
        <v>41412</v>
      </c>
      <c r="D171" s="23">
        <f t="shared" ref="D171:D174" si="134">ROUND((B171)*0.09,0)</f>
        <v>13311</v>
      </c>
      <c r="E171" s="23">
        <v>1200</v>
      </c>
      <c r="F171" s="23"/>
      <c r="G171" s="23">
        <f t="shared" si="131"/>
        <v>26504</v>
      </c>
      <c r="H171" s="25"/>
      <c r="I171" s="24">
        <f t="shared" si="125"/>
        <v>230327</v>
      </c>
      <c r="J171" s="23">
        <f t="shared" si="126"/>
        <v>18932</v>
      </c>
      <c r="K171" s="23"/>
      <c r="L171" s="25">
        <f t="shared" si="130"/>
        <v>26504</v>
      </c>
      <c r="M171" s="23"/>
      <c r="N171" s="23"/>
      <c r="O171" s="23">
        <v>45000</v>
      </c>
      <c r="P171" s="23">
        <v>960</v>
      </c>
      <c r="Q171" s="23">
        <v>200</v>
      </c>
      <c r="R171" s="25">
        <v>1</v>
      </c>
      <c r="S171" s="23">
        <f t="shared" si="128"/>
        <v>91597</v>
      </c>
      <c r="T171" s="24">
        <f t="shared" si="129"/>
        <v>138730</v>
      </c>
    </row>
    <row r="172" spans="1:20" ht="20.100000000000001" customHeight="1">
      <c r="A172" s="22">
        <v>44531</v>
      </c>
      <c r="B172" s="23">
        <f t="shared" si="132"/>
        <v>147900</v>
      </c>
      <c r="C172" s="23">
        <f t="shared" si="133"/>
        <v>41412</v>
      </c>
      <c r="D172" s="23">
        <f t="shared" si="134"/>
        <v>13311</v>
      </c>
      <c r="E172" s="23">
        <v>1200</v>
      </c>
      <c r="F172" s="23">
        <v>163872</v>
      </c>
      <c r="G172" s="23">
        <v>85030</v>
      </c>
      <c r="H172" s="25"/>
      <c r="I172" s="24">
        <f t="shared" si="125"/>
        <v>452725</v>
      </c>
      <c r="J172" s="23">
        <v>58526</v>
      </c>
      <c r="K172" s="23">
        <v>18932</v>
      </c>
      <c r="L172" s="25">
        <f t="shared" si="130"/>
        <v>85030</v>
      </c>
      <c r="M172" s="23"/>
      <c r="N172" s="23"/>
      <c r="O172" s="23">
        <v>94160</v>
      </c>
      <c r="P172" s="23">
        <v>960</v>
      </c>
      <c r="Q172" s="23">
        <v>200</v>
      </c>
      <c r="R172" s="25">
        <v>1</v>
      </c>
      <c r="S172" s="23">
        <f t="shared" si="128"/>
        <v>257809</v>
      </c>
      <c r="T172" s="24">
        <f t="shared" si="129"/>
        <v>194916</v>
      </c>
    </row>
    <row r="173" spans="1:20" ht="20.100000000000001" customHeight="1">
      <c r="A173" s="22">
        <v>44562</v>
      </c>
      <c r="B173" s="23">
        <v>152300</v>
      </c>
      <c r="C173" s="23">
        <f t="shared" si="133"/>
        <v>42644</v>
      </c>
      <c r="D173" s="23">
        <f t="shared" si="134"/>
        <v>13707</v>
      </c>
      <c r="E173" s="23">
        <v>1200</v>
      </c>
      <c r="F173" s="23"/>
      <c r="G173" s="23">
        <f t="shared" si="131"/>
        <v>27293</v>
      </c>
      <c r="H173" s="25"/>
      <c r="I173" s="24">
        <f t="shared" si="125"/>
        <v>237144</v>
      </c>
      <c r="J173" s="23">
        <f t="shared" si="126"/>
        <v>19495</v>
      </c>
      <c r="K173" s="23"/>
      <c r="L173" s="25">
        <f t="shared" si="130"/>
        <v>27293</v>
      </c>
      <c r="M173" s="23"/>
      <c r="N173" s="23"/>
      <c r="O173" s="23">
        <v>40000</v>
      </c>
      <c r="P173" s="23">
        <v>960</v>
      </c>
      <c r="Q173" s="23">
        <v>200</v>
      </c>
      <c r="R173" s="25">
        <v>1</v>
      </c>
      <c r="S173" s="23">
        <f t="shared" si="128"/>
        <v>87949</v>
      </c>
      <c r="T173" s="24">
        <f t="shared" si="129"/>
        <v>149195</v>
      </c>
    </row>
    <row r="174" spans="1:20" ht="20.100000000000001" customHeight="1">
      <c r="A174" s="22">
        <v>44593</v>
      </c>
      <c r="B174" s="23">
        <f t="shared" si="132"/>
        <v>152300</v>
      </c>
      <c r="C174" s="23">
        <f t="shared" si="133"/>
        <v>42644</v>
      </c>
      <c r="D174" s="23">
        <f t="shared" si="134"/>
        <v>13707</v>
      </c>
      <c r="E174" s="23">
        <v>1200</v>
      </c>
      <c r="F174" s="23"/>
      <c r="G174" s="23">
        <f t="shared" si="131"/>
        <v>27293</v>
      </c>
      <c r="H174" s="25"/>
      <c r="I174" s="24">
        <f t="shared" si="125"/>
        <v>237144</v>
      </c>
      <c r="J174" s="23">
        <f t="shared" si="126"/>
        <v>19495</v>
      </c>
      <c r="K174" s="23"/>
      <c r="L174" s="25">
        <f t="shared" si="130"/>
        <v>27293</v>
      </c>
      <c r="M174" s="23"/>
      <c r="N174" s="23"/>
      <c r="O174" s="23"/>
      <c r="P174" s="23">
        <v>960</v>
      </c>
      <c r="Q174" s="23">
        <v>300</v>
      </c>
      <c r="R174" s="25">
        <v>1</v>
      </c>
      <c r="S174" s="23">
        <f t="shared" si="128"/>
        <v>48049</v>
      </c>
      <c r="T174" s="24">
        <f t="shared" si="129"/>
        <v>189095</v>
      </c>
    </row>
    <row r="175" spans="1:20" ht="20.100000000000001" customHeight="1">
      <c r="A175" s="26" t="s">
        <v>4</v>
      </c>
      <c r="B175" s="24">
        <f>SUM(B163:B174)</f>
        <v>1783600</v>
      </c>
      <c r="C175" s="24">
        <f t="shared" ref="C175" si="135">SUM(C163:C174)</f>
        <v>385525</v>
      </c>
      <c r="D175" s="24">
        <f t="shared" ref="D175" si="136">SUM(D163:D174)</f>
        <v>150171</v>
      </c>
      <c r="E175" s="24">
        <f t="shared" ref="E175" si="137">SUM(E163:E174)</f>
        <v>14400</v>
      </c>
      <c r="F175" s="24">
        <f t="shared" ref="F175" si="138">SUM(F163:F174)</f>
        <v>577610</v>
      </c>
      <c r="G175" s="24">
        <f t="shared" ref="G175" si="139">SUM(G163:G174)</f>
        <v>402850</v>
      </c>
      <c r="H175" s="24">
        <f t="shared" ref="H175" si="140">SUM(H163:H174)</f>
        <v>0</v>
      </c>
      <c r="I175" s="24">
        <f t="shared" ref="I175:T175" si="141">SUM(I163:I174)</f>
        <v>3314156</v>
      </c>
      <c r="J175" s="24">
        <f t="shared" si="141"/>
        <v>256515</v>
      </c>
      <c r="K175" s="24">
        <f t="shared" si="141"/>
        <v>54269</v>
      </c>
      <c r="L175" s="24">
        <f t="shared" si="141"/>
        <v>402850</v>
      </c>
      <c r="M175" s="24">
        <f t="shared" si="141"/>
        <v>0</v>
      </c>
      <c r="N175" s="24">
        <f t="shared" si="141"/>
        <v>0</v>
      </c>
      <c r="O175" s="24">
        <f t="shared" si="141"/>
        <v>588826</v>
      </c>
      <c r="P175" s="24">
        <f t="shared" si="141"/>
        <v>11520</v>
      </c>
      <c r="Q175" s="24">
        <f t="shared" si="141"/>
        <v>2500</v>
      </c>
      <c r="R175" s="24">
        <f t="shared" si="141"/>
        <v>12</v>
      </c>
      <c r="S175" s="24">
        <f t="shared" si="141"/>
        <v>1316492</v>
      </c>
      <c r="T175" s="24">
        <f t="shared" si="141"/>
        <v>1997664</v>
      </c>
    </row>
    <row r="176" spans="1:20" ht="20.100000000000001" customHeight="1">
      <c r="A176" s="29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:20" ht="20.100000000000001" customHeight="1">
      <c r="A177" s="29"/>
      <c r="B177" s="27"/>
      <c r="C177" s="27"/>
      <c r="D177" s="27"/>
      <c r="E177" s="27"/>
      <c r="F177" s="27"/>
      <c r="G177" s="27"/>
      <c r="H177" s="27"/>
      <c r="I177" s="27"/>
      <c r="J177" s="27"/>
      <c r="K177" s="71"/>
      <c r="L177" s="71"/>
      <c r="M177" s="71"/>
      <c r="N177" s="71"/>
      <c r="O177" s="27"/>
      <c r="P177" s="27"/>
      <c r="Q177" s="27"/>
      <c r="R177" s="27"/>
      <c r="S177" s="27"/>
      <c r="T177" s="27"/>
    </row>
    <row r="178" spans="1:20" ht="20.100000000000001" customHeight="1">
      <c r="A178" s="29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:20" ht="20.100000000000001" customHeight="1">
      <c r="A179" s="69" t="s">
        <v>30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18"/>
    </row>
    <row r="180" spans="1:20" ht="20.100000000000001" customHeight="1">
      <c r="A180" s="69" t="s">
        <v>48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</row>
    <row r="181" spans="1:20" ht="20.100000000000001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20.100000000000001" customHeight="1">
      <c r="A182" s="18" t="s">
        <v>91</v>
      </c>
      <c r="B182" s="18"/>
      <c r="C182" s="18"/>
      <c r="D182" s="18"/>
      <c r="E182" s="18"/>
      <c r="F182" s="18"/>
      <c r="G182" s="18"/>
      <c r="H182" s="18"/>
      <c r="I182" s="18"/>
      <c r="J182" s="18" t="s">
        <v>77</v>
      </c>
      <c r="K182" s="18"/>
      <c r="L182" s="18"/>
      <c r="M182" s="19"/>
      <c r="N182" s="19"/>
      <c r="O182" s="19"/>
      <c r="P182" s="18"/>
      <c r="Q182" s="18"/>
      <c r="R182" s="18"/>
      <c r="S182" s="18"/>
      <c r="T182" s="18"/>
    </row>
    <row r="183" spans="1:20" ht="20.100000000000001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9"/>
      <c r="N183" s="19"/>
      <c r="O183" s="19"/>
      <c r="P183" s="18"/>
      <c r="Q183" s="18"/>
      <c r="R183" s="18"/>
      <c r="S183" s="18"/>
      <c r="T183" s="18"/>
    </row>
    <row r="184" spans="1:20" ht="39.950000000000003" customHeight="1">
      <c r="A184" s="20" t="s">
        <v>0</v>
      </c>
      <c r="B184" s="20" t="s">
        <v>1</v>
      </c>
      <c r="C184" s="20" t="s">
        <v>2</v>
      </c>
      <c r="D184" s="20" t="s">
        <v>3</v>
      </c>
      <c r="E184" s="20" t="s">
        <v>126</v>
      </c>
      <c r="F184" s="20" t="s">
        <v>19</v>
      </c>
      <c r="G184" s="20" t="s">
        <v>123</v>
      </c>
      <c r="H184" s="20" t="s">
        <v>127</v>
      </c>
      <c r="I184" s="21" t="s">
        <v>4</v>
      </c>
      <c r="J184" s="20" t="s">
        <v>9</v>
      </c>
      <c r="K184" s="20" t="s">
        <v>124</v>
      </c>
      <c r="L184" s="20" t="s">
        <v>125</v>
      </c>
      <c r="M184" s="20" t="s">
        <v>16</v>
      </c>
      <c r="N184" s="20" t="s">
        <v>128</v>
      </c>
      <c r="O184" s="20" t="s">
        <v>11</v>
      </c>
      <c r="P184" s="20" t="s">
        <v>6</v>
      </c>
      <c r="Q184" s="20" t="s">
        <v>129</v>
      </c>
      <c r="R184" s="20" t="s">
        <v>121</v>
      </c>
      <c r="S184" s="20" t="s">
        <v>5</v>
      </c>
      <c r="T184" s="20" t="s">
        <v>7</v>
      </c>
    </row>
    <row r="185" spans="1:20" ht="20.100000000000001" customHeight="1">
      <c r="A185" s="22">
        <v>44256</v>
      </c>
      <c r="B185" s="23">
        <v>152300</v>
      </c>
      <c r="C185" s="23">
        <f t="shared" ref="C185:C191" si="142">ROUND((B185)*0.17,0)</f>
        <v>25891</v>
      </c>
      <c r="D185" s="23">
        <f t="shared" ref="D185:D191" si="143">ROUND((B185)*0.08,0)</f>
        <v>12184</v>
      </c>
      <c r="E185" s="23">
        <v>1200</v>
      </c>
      <c r="F185" s="23"/>
      <c r="G185" s="23">
        <f t="shared" ref="G185" si="144">ROUNDUP(((B185+C185)*0.14),0)</f>
        <v>24947</v>
      </c>
      <c r="H185" s="23"/>
      <c r="I185" s="24">
        <f t="shared" ref="I185:I196" si="145">SUM(B185:H185)</f>
        <v>216522</v>
      </c>
      <c r="J185" s="23">
        <f t="shared" ref="J185:J196" si="146">ROUNDUP(((B185+C185)*0.1),0)</f>
        <v>17820</v>
      </c>
      <c r="K185" s="25"/>
      <c r="L185" s="25">
        <f t="shared" ref="L185:L196" si="147">G185+H185</f>
        <v>24947</v>
      </c>
      <c r="M185" s="23"/>
      <c r="N185" s="23"/>
      <c r="O185" s="23">
        <v>30000</v>
      </c>
      <c r="P185" s="23">
        <v>960</v>
      </c>
      <c r="Q185" s="23">
        <v>200</v>
      </c>
      <c r="R185" s="25">
        <v>1</v>
      </c>
      <c r="S185" s="23">
        <f t="shared" ref="S185:S196" si="148">SUM(J185:R185)</f>
        <v>73928</v>
      </c>
      <c r="T185" s="24">
        <f t="shared" ref="T185:T196" si="149">I185-S185</f>
        <v>142594</v>
      </c>
    </row>
    <row r="186" spans="1:20" ht="20.100000000000001" customHeight="1">
      <c r="A186" s="22">
        <v>44287</v>
      </c>
      <c r="B186" s="23">
        <v>152300</v>
      </c>
      <c r="C186" s="23">
        <f t="shared" si="142"/>
        <v>25891</v>
      </c>
      <c r="D186" s="23">
        <f t="shared" si="143"/>
        <v>12184</v>
      </c>
      <c r="E186" s="23">
        <v>1200</v>
      </c>
      <c r="F186" s="23">
        <v>366670</v>
      </c>
      <c r="G186" s="23">
        <v>63663</v>
      </c>
      <c r="H186" s="23"/>
      <c r="I186" s="24">
        <f t="shared" si="145"/>
        <v>621908</v>
      </c>
      <c r="J186" s="23">
        <f t="shared" si="146"/>
        <v>17820</v>
      </c>
      <c r="K186" s="25">
        <v>30330</v>
      </c>
      <c r="L186" s="25">
        <f t="shared" si="147"/>
        <v>63663</v>
      </c>
      <c r="M186" s="23"/>
      <c r="N186" s="23"/>
      <c r="O186" s="23">
        <v>140000</v>
      </c>
      <c r="P186" s="23">
        <v>960</v>
      </c>
      <c r="Q186" s="23">
        <v>200</v>
      </c>
      <c r="R186" s="25">
        <v>1</v>
      </c>
      <c r="S186" s="23">
        <f t="shared" si="148"/>
        <v>252974</v>
      </c>
      <c r="T186" s="24">
        <f t="shared" si="149"/>
        <v>368934</v>
      </c>
    </row>
    <row r="187" spans="1:20" ht="20.100000000000001" customHeight="1">
      <c r="A187" s="22">
        <v>44317</v>
      </c>
      <c r="B187" s="23">
        <v>152300</v>
      </c>
      <c r="C187" s="23">
        <f t="shared" si="142"/>
        <v>25891</v>
      </c>
      <c r="D187" s="23">
        <f t="shared" si="143"/>
        <v>12184</v>
      </c>
      <c r="E187" s="23">
        <v>1200</v>
      </c>
      <c r="F187" s="23"/>
      <c r="G187" s="23">
        <f t="shared" ref="G187:G196" si="150">ROUNDUP(((B187+C187)*0.14),0)</f>
        <v>24947</v>
      </c>
      <c r="H187" s="23"/>
      <c r="I187" s="24">
        <f t="shared" si="145"/>
        <v>216522</v>
      </c>
      <c r="J187" s="23">
        <f t="shared" si="146"/>
        <v>17820</v>
      </c>
      <c r="K187" s="25"/>
      <c r="L187" s="25">
        <f t="shared" si="147"/>
        <v>24947</v>
      </c>
      <c r="M187" s="23"/>
      <c r="N187" s="23"/>
      <c r="O187" s="23">
        <v>30000</v>
      </c>
      <c r="P187" s="23">
        <v>960</v>
      </c>
      <c r="Q187" s="23">
        <v>200</v>
      </c>
      <c r="R187" s="25">
        <v>1</v>
      </c>
      <c r="S187" s="23">
        <f t="shared" si="148"/>
        <v>73928</v>
      </c>
      <c r="T187" s="24">
        <f t="shared" si="149"/>
        <v>142594</v>
      </c>
    </row>
    <row r="188" spans="1:20" ht="20.100000000000001" customHeight="1">
      <c r="A188" s="22">
        <v>44348</v>
      </c>
      <c r="B188" s="23">
        <f>B187</f>
        <v>152300</v>
      </c>
      <c r="C188" s="23">
        <f t="shared" si="142"/>
        <v>25891</v>
      </c>
      <c r="D188" s="23">
        <f t="shared" si="143"/>
        <v>12184</v>
      </c>
      <c r="E188" s="23">
        <v>1200</v>
      </c>
      <c r="F188" s="23"/>
      <c r="G188" s="23">
        <f t="shared" si="150"/>
        <v>24947</v>
      </c>
      <c r="H188" s="25"/>
      <c r="I188" s="24">
        <f t="shared" si="145"/>
        <v>216522</v>
      </c>
      <c r="J188" s="23">
        <f t="shared" si="146"/>
        <v>17820</v>
      </c>
      <c r="K188" s="25"/>
      <c r="L188" s="25">
        <f t="shared" si="147"/>
        <v>24947</v>
      </c>
      <c r="M188" s="23"/>
      <c r="N188" s="23"/>
      <c r="O188" s="23">
        <v>30000</v>
      </c>
      <c r="P188" s="23">
        <v>960</v>
      </c>
      <c r="Q188" s="23">
        <v>200</v>
      </c>
      <c r="R188" s="25">
        <v>1</v>
      </c>
      <c r="S188" s="23">
        <f t="shared" si="148"/>
        <v>73928</v>
      </c>
      <c r="T188" s="24">
        <f t="shared" si="149"/>
        <v>142594</v>
      </c>
    </row>
    <row r="189" spans="1:20" ht="20.100000000000001" customHeight="1">
      <c r="A189" s="22">
        <v>44378</v>
      </c>
      <c r="B189" s="23">
        <v>156900</v>
      </c>
      <c r="C189" s="23">
        <f t="shared" si="142"/>
        <v>26673</v>
      </c>
      <c r="D189" s="23">
        <f t="shared" si="143"/>
        <v>12552</v>
      </c>
      <c r="E189" s="23">
        <v>1200</v>
      </c>
      <c r="F189" s="23"/>
      <c r="G189" s="23">
        <f t="shared" si="150"/>
        <v>25701</v>
      </c>
      <c r="H189" s="25"/>
      <c r="I189" s="24">
        <f t="shared" si="145"/>
        <v>223026</v>
      </c>
      <c r="J189" s="23">
        <f t="shared" si="146"/>
        <v>18358</v>
      </c>
      <c r="K189" s="25"/>
      <c r="L189" s="25">
        <f t="shared" si="147"/>
        <v>25701</v>
      </c>
      <c r="M189" s="23"/>
      <c r="N189" s="23"/>
      <c r="O189" s="23">
        <v>30000</v>
      </c>
      <c r="P189" s="23">
        <v>960</v>
      </c>
      <c r="Q189" s="23">
        <v>200</v>
      </c>
      <c r="R189" s="25">
        <v>1</v>
      </c>
      <c r="S189" s="23">
        <f t="shared" si="148"/>
        <v>75220</v>
      </c>
      <c r="T189" s="24">
        <f t="shared" si="149"/>
        <v>147806</v>
      </c>
    </row>
    <row r="190" spans="1:20" ht="20.100000000000001" customHeight="1">
      <c r="A190" s="22">
        <v>44409</v>
      </c>
      <c r="B190" s="23">
        <v>156900</v>
      </c>
      <c r="C190" s="23">
        <f t="shared" si="142"/>
        <v>26673</v>
      </c>
      <c r="D190" s="23">
        <f t="shared" si="143"/>
        <v>12552</v>
      </c>
      <c r="E190" s="23">
        <v>1200</v>
      </c>
      <c r="F190" s="23"/>
      <c r="G190" s="23">
        <f t="shared" si="150"/>
        <v>25701</v>
      </c>
      <c r="H190" s="25"/>
      <c r="I190" s="24">
        <f t="shared" si="145"/>
        <v>223026</v>
      </c>
      <c r="J190" s="23">
        <f t="shared" si="146"/>
        <v>18358</v>
      </c>
      <c r="K190" s="25"/>
      <c r="L190" s="25">
        <f t="shared" si="147"/>
        <v>25701</v>
      </c>
      <c r="M190" s="23"/>
      <c r="N190" s="23"/>
      <c r="O190" s="23">
        <v>30000</v>
      </c>
      <c r="P190" s="23">
        <v>960</v>
      </c>
      <c r="Q190" s="23">
        <v>200</v>
      </c>
      <c r="R190" s="25">
        <v>1</v>
      </c>
      <c r="S190" s="23">
        <f t="shared" si="148"/>
        <v>75220</v>
      </c>
      <c r="T190" s="24">
        <f t="shared" si="149"/>
        <v>147806</v>
      </c>
    </row>
    <row r="191" spans="1:20" ht="20.100000000000001" customHeight="1">
      <c r="A191" s="22">
        <v>44440</v>
      </c>
      <c r="B191" s="23">
        <v>156900</v>
      </c>
      <c r="C191" s="23">
        <f t="shared" si="142"/>
        <v>26673</v>
      </c>
      <c r="D191" s="23">
        <f t="shared" si="143"/>
        <v>12552</v>
      </c>
      <c r="E191" s="23">
        <v>1200</v>
      </c>
      <c r="F191" s="23"/>
      <c r="G191" s="23">
        <f t="shared" si="150"/>
        <v>25701</v>
      </c>
      <c r="H191" s="25"/>
      <c r="I191" s="24">
        <f t="shared" si="145"/>
        <v>223026</v>
      </c>
      <c r="J191" s="23">
        <f t="shared" si="146"/>
        <v>18358</v>
      </c>
      <c r="K191" s="25"/>
      <c r="L191" s="25">
        <f t="shared" si="147"/>
        <v>25701</v>
      </c>
      <c r="M191" s="23"/>
      <c r="N191" s="23"/>
      <c r="O191" s="23">
        <v>30000</v>
      </c>
      <c r="P191" s="23">
        <v>960</v>
      </c>
      <c r="Q191" s="23">
        <v>200</v>
      </c>
      <c r="R191" s="25">
        <v>1</v>
      </c>
      <c r="S191" s="23">
        <f t="shared" si="148"/>
        <v>75220</v>
      </c>
      <c r="T191" s="24">
        <f t="shared" si="149"/>
        <v>147806</v>
      </c>
    </row>
    <row r="192" spans="1:20" ht="20.100000000000001" customHeight="1">
      <c r="A192" s="22">
        <v>44470</v>
      </c>
      <c r="B192" s="23">
        <v>156900</v>
      </c>
      <c r="C192" s="23">
        <f>ROUND((B192)*0.28,0)</f>
        <v>43932</v>
      </c>
      <c r="D192" s="23">
        <f>ROUND((B192)*0.09,0)</f>
        <v>14121</v>
      </c>
      <c r="E192" s="23">
        <v>1200</v>
      </c>
      <c r="F192" s="23">
        <v>36975</v>
      </c>
      <c r="G192" s="23">
        <f t="shared" si="150"/>
        <v>28117</v>
      </c>
      <c r="H192" s="25"/>
      <c r="I192" s="24">
        <f t="shared" si="145"/>
        <v>281245</v>
      </c>
      <c r="J192" s="23">
        <f t="shared" si="146"/>
        <v>20084</v>
      </c>
      <c r="K192" s="25">
        <v>3700</v>
      </c>
      <c r="L192" s="25">
        <f t="shared" si="147"/>
        <v>28117</v>
      </c>
      <c r="M192" s="23"/>
      <c r="N192" s="23"/>
      <c r="O192" s="23">
        <v>30000</v>
      </c>
      <c r="P192" s="23">
        <v>960</v>
      </c>
      <c r="Q192" s="23">
        <v>200</v>
      </c>
      <c r="R192" s="25">
        <v>1</v>
      </c>
      <c r="S192" s="23">
        <f t="shared" si="148"/>
        <v>83062</v>
      </c>
      <c r="T192" s="24">
        <f t="shared" si="149"/>
        <v>198183</v>
      </c>
    </row>
    <row r="193" spans="1:20" ht="20.100000000000001" customHeight="1">
      <c r="A193" s="22">
        <v>44501</v>
      </c>
      <c r="B193" s="23">
        <v>156900</v>
      </c>
      <c r="C193" s="23">
        <f t="shared" ref="C193:C196" si="151">ROUND((B193)*0.28,0)</f>
        <v>43932</v>
      </c>
      <c r="D193" s="23">
        <f t="shared" ref="D193:D196" si="152">ROUND((B193)*0.09,0)</f>
        <v>14121</v>
      </c>
      <c r="E193" s="23">
        <v>1200</v>
      </c>
      <c r="F193" s="23"/>
      <c r="G193" s="23">
        <f t="shared" si="150"/>
        <v>28117</v>
      </c>
      <c r="H193" s="25"/>
      <c r="I193" s="24">
        <f t="shared" si="145"/>
        <v>244270</v>
      </c>
      <c r="J193" s="23">
        <f t="shared" si="146"/>
        <v>20084</v>
      </c>
      <c r="K193" s="25"/>
      <c r="L193" s="25">
        <f t="shared" si="147"/>
        <v>28117</v>
      </c>
      <c r="M193" s="23"/>
      <c r="N193" s="23"/>
      <c r="O193" s="23">
        <v>30000</v>
      </c>
      <c r="P193" s="23">
        <v>960</v>
      </c>
      <c r="Q193" s="23">
        <v>200</v>
      </c>
      <c r="R193" s="25">
        <v>1</v>
      </c>
      <c r="S193" s="23">
        <f t="shared" si="148"/>
        <v>79362</v>
      </c>
      <c r="T193" s="24">
        <f t="shared" si="149"/>
        <v>164908</v>
      </c>
    </row>
    <row r="194" spans="1:20" ht="20.100000000000001" customHeight="1">
      <c r="A194" s="22">
        <v>44531</v>
      </c>
      <c r="B194" s="23">
        <v>156900</v>
      </c>
      <c r="C194" s="23">
        <f t="shared" si="151"/>
        <v>43932</v>
      </c>
      <c r="D194" s="23">
        <f t="shared" si="152"/>
        <v>14121</v>
      </c>
      <c r="E194" s="23">
        <v>1200</v>
      </c>
      <c r="F194" s="23">
        <v>253066</v>
      </c>
      <c r="G194" s="23">
        <v>118495</v>
      </c>
      <c r="H194" s="25"/>
      <c r="I194" s="24">
        <f t="shared" si="145"/>
        <v>587714</v>
      </c>
      <c r="J194" s="23">
        <v>90378</v>
      </c>
      <c r="K194" s="25">
        <v>20084</v>
      </c>
      <c r="L194" s="25">
        <f t="shared" si="147"/>
        <v>118495</v>
      </c>
      <c r="M194" s="23"/>
      <c r="N194" s="23"/>
      <c r="O194" s="23">
        <v>105919</v>
      </c>
      <c r="P194" s="23">
        <v>960</v>
      </c>
      <c r="Q194" s="23">
        <v>200</v>
      </c>
      <c r="R194" s="25">
        <v>1</v>
      </c>
      <c r="S194" s="23">
        <f t="shared" si="148"/>
        <v>336037</v>
      </c>
      <c r="T194" s="24">
        <f t="shared" si="149"/>
        <v>251677</v>
      </c>
    </row>
    <row r="195" spans="1:20" ht="20.100000000000001" customHeight="1">
      <c r="A195" s="22">
        <v>44562</v>
      </c>
      <c r="B195" s="23">
        <v>156900</v>
      </c>
      <c r="C195" s="23">
        <f t="shared" si="151"/>
        <v>43932</v>
      </c>
      <c r="D195" s="23">
        <f t="shared" si="152"/>
        <v>14121</v>
      </c>
      <c r="E195" s="23">
        <v>1200</v>
      </c>
      <c r="F195" s="23"/>
      <c r="G195" s="23">
        <f t="shared" si="150"/>
        <v>28117</v>
      </c>
      <c r="H195" s="25"/>
      <c r="I195" s="24">
        <f t="shared" si="145"/>
        <v>244270</v>
      </c>
      <c r="J195" s="23">
        <f t="shared" si="146"/>
        <v>20084</v>
      </c>
      <c r="K195" s="25"/>
      <c r="L195" s="25">
        <f t="shared" si="147"/>
        <v>28117</v>
      </c>
      <c r="M195" s="23"/>
      <c r="N195" s="23"/>
      <c r="O195" s="23">
        <v>30000</v>
      </c>
      <c r="P195" s="23">
        <v>960</v>
      </c>
      <c r="Q195" s="23">
        <v>200</v>
      </c>
      <c r="R195" s="25">
        <v>1</v>
      </c>
      <c r="S195" s="23">
        <f t="shared" si="148"/>
        <v>79362</v>
      </c>
      <c r="T195" s="24">
        <f t="shared" si="149"/>
        <v>164908</v>
      </c>
    </row>
    <row r="196" spans="1:20" ht="20.100000000000001" customHeight="1">
      <c r="A196" s="22">
        <v>44593</v>
      </c>
      <c r="B196" s="23">
        <v>156900</v>
      </c>
      <c r="C196" s="23">
        <f t="shared" si="151"/>
        <v>43932</v>
      </c>
      <c r="D196" s="23">
        <f t="shared" si="152"/>
        <v>14121</v>
      </c>
      <c r="E196" s="23">
        <v>1200</v>
      </c>
      <c r="F196" s="23"/>
      <c r="G196" s="23">
        <f t="shared" si="150"/>
        <v>28117</v>
      </c>
      <c r="H196" s="25"/>
      <c r="I196" s="24">
        <f t="shared" si="145"/>
        <v>244270</v>
      </c>
      <c r="J196" s="23">
        <f t="shared" si="146"/>
        <v>20084</v>
      </c>
      <c r="K196" s="25"/>
      <c r="L196" s="25">
        <f t="shared" si="147"/>
        <v>28117</v>
      </c>
      <c r="M196" s="23"/>
      <c r="N196" s="23"/>
      <c r="O196" s="23"/>
      <c r="P196" s="23">
        <v>960</v>
      </c>
      <c r="Q196" s="23">
        <v>300</v>
      </c>
      <c r="R196" s="25">
        <v>1</v>
      </c>
      <c r="S196" s="23">
        <f t="shared" si="148"/>
        <v>49462</v>
      </c>
      <c r="T196" s="24">
        <f t="shared" si="149"/>
        <v>194808</v>
      </c>
    </row>
    <row r="197" spans="1:20" ht="20.100000000000001" customHeight="1">
      <c r="A197" s="26" t="s">
        <v>4</v>
      </c>
      <c r="B197" s="24">
        <f>SUM(B185:B196)</f>
        <v>1864400</v>
      </c>
      <c r="C197" s="24">
        <f t="shared" ref="C197:T197" si="153">SUM(C185:C196)</f>
        <v>403243</v>
      </c>
      <c r="D197" s="24">
        <f t="shared" si="153"/>
        <v>156997</v>
      </c>
      <c r="E197" s="24">
        <f t="shared" si="153"/>
        <v>14400</v>
      </c>
      <c r="F197" s="24">
        <f t="shared" si="153"/>
        <v>656711</v>
      </c>
      <c r="G197" s="24">
        <f t="shared" si="153"/>
        <v>446570</v>
      </c>
      <c r="H197" s="24">
        <f t="shared" si="153"/>
        <v>0</v>
      </c>
      <c r="I197" s="24">
        <f t="shared" si="153"/>
        <v>3542321</v>
      </c>
      <c r="J197" s="24">
        <f t="shared" si="153"/>
        <v>297068</v>
      </c>
      <c r="K197" s="24">
        <f t="shared" si="153"/>
        <v>54114</v>
      </c>
      <c r="L197" s="24">
        <f t="shared" si="153"/>
        <v>446570</v>
      </c>
      <c r="M197" s="24">
        <f t="shared" si="153"/>
        <v>0</v>
      </c>
      <c r="N197" s="24">
        <f t="shared" si="153"/>
        <v>0</v>
      </c>
      <c r="O197" s="24">
        <f t="shared" si="153"/>
        <v>515919</v>
      </c>
      <c r="P197" s="24">
        <f t="shared" si="153"/>
        <v>11520</v>
      </c>
      <c r="Q197" s="24">
        <f t="shared" si="153"/>
        <v>2500</v>
      </c>
      <c r="R197" s="24">
        <f t="shared" si="153"/>
        <v>12</v>
      </c>
      <c r="S197" s="24">
        <f t="shared" si="153"/>
        <v>1327703</v>
      </c>
      <c r="T197" s="24">
        <f t="shared" si="153"/>
        <v>2214618</v>
      </c>
    </row>
    <row r="198" spans="1:20" ht="20.100000000000001" customHeight="1">
      <c r="A198" s="29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20.100000000000001" customHeight="1">
      <c r="A199" s="29"/>
      <c r="B199" s="27"/>
      <c r="C199" s="27"/>
      <c r="D199" s="27"/>
      <c r="E199" s="27"/>
      <c r="F199" s="27"/>
      <c r="G199" s="27"/>
      <c r="H199" s="27"/>
      <c r="I199" s="27"/>
      <c r="J199" s="27"/>
      <c r="K199" s="71"/>
      <c r="L199" s="71"/>
      <c r="M199" s="71"/>
      <c r="N199" s="71"/>
      <c r="O199" s="27"/>
      <c r="P199" s="27"/>
      <c r="Q199" s="27"/>
      <c r="R199" s="27"/>
      <c r="S199" s="27"/>
      <c r="T199" s="27"/>
    </row>
    <row r="200" spans="1:20" ht="20.100000000000001" customHeight="1">
      <c r="A200" s="29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20.100000000000001" customHeight="1">
      <c r="A201" s="69" t="s">
        <v>30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18"/>
    </row>
    <row r="202" spans="1:20" ht="20.100000000000001" customHeight="1">
      <c r="A202" s="69" t="s">
        <v>48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</row>
    <row r="203" spans="1:20" ht="20.100000000000001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20.100000000000001" customHeight="1">
      <c r="A204" s="18" t="s">
        <v>92</v>
      </c>
      <c r="B204" s="18"/>
      <c r="C204" s="18"/>
      <c r="D204" s="18"/>
      <c r="E204" s="18"/>
      <c r="F204" s="18"/>
      <c r="G204" s="18"/>
      <c r="H204" s="18"/>
      <c r="I204" s="18"/>
      <c r="J204" s="18" t="s">
        <v>75</v>
      </c>
      <c r="K204" s="18"/>
      <c r="L204" s="18"/>
      <c r="M204" s="19"/>
      <c r="N204" s="19"/>
      <c r="O204" s="19"/>
      <c r="P204" s="18"/>
      <c r="Q204" s="18"/>
      <c r="R204" s="18"/>
      <c r="S204" s="18"/>
      <c r="T204" s="18"/>
    </row>
    <row r="205" spans="1:20" ht="20.100000000000001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9"/>
      <c r="N205" s="19"/>
      <c r="O205" s="19"/>
      <c r="P205" s="18"/>
      <c r="Q205" s="18"/>
      <c r="R205" s="18"/>
      <c r="S205" s="18"/>
      <c r="T205" s="18"/>
    </row>
    <row r="206" spans="1:20" ht="39.950000000000003" customHeight="1">
      <c r="A206" s="20" t="s">
        <v>0</v>
      </c>
      <c r="B206" s="20" t="s">
        <v>1</v>
      </c>
      <c r="C206" s="20" t="s">
        <v>2</v>
      </c>
      <c r="D206" s="20" t="s">
        <v>3</v>
      </c>
      <c r="E206" s="20" t="s">
        <v>126</v>
      </c>
      <c r="F206" s="20" t="s">
        <v>19</v>
      </c>
      <c r="G206" s="20" t="s">
        <v>123</v>
      </c>
      <c r="H206" s="20" t="s">
        <v>127</v>
      </c>
      <c r="I206" s="21" t="s">
        <v>4</v>
      </c>
      <c r="J206" s="20" t="s">
        <v>9</v>
      </c>
      <c r="K206" s="20" t="s">
        <v>124</v>
      </c>
      <c r="L206" s="20" t="s">
        <v>125</v>
      </c>
      <c r="M206" s="20" t="s">
        <v>16</v>
      </c>
      <c r="N206" s="20" t="s">
        <v>128</v>
      </c>
      <c r="O206" s="20" t="s">
        <v>11</v>
      </c>
      <c r="P206" s="20" t="s">
        <v>6</v>
      </c>
      <c r="Q206" s="20" t="s">
        <v>129</v>
      </c>
      <c r="R206" s="20" t="s">
        <v>121</v>
      </c>
      <c r="S206" s="20" t="s">
        <v>5</v>
      </c>
      <c r="T206" s="20" t="s">
        <v>7</v>
      </c>
    </row>
    <row r="207" spans="1:20" ht="20.100000000000001" customHeight="1">
      <c r="A207" s="22">
        <v>44256</v>
      </c>
      <c r="B207" s="23">
        <v>87300</v>
      </c>
      <c r="C207" s="23">
        <f t="shared" ref="C207:C213" si="154">ROUND((B207)*0.17,0)</f>
        <v>14841</v>
      </c>
      <c r="D207" s="23">
        <f t="shared" ref="D207:D213" si="155">ROUND((B207)*0.08,0)</f>
        <v>6984</v>
      </c>
      <c r="E207" s="23">
        <v>1200</v>
      </c>
      <c r="F207" s="23"/>
      <c r="G207" s="23">
        <f t="shared" ref="G207" si="156">ROUNDUP(((B207+C207)*0.14),0)</f>
        <v>14300</v>
      </c>
      <c r="H207" s="23"/>
      <c r="I207" s="24">
        <f t="shared" ref="I207:I218" si="157">SUM(B207:H207)</f>
        <v>124625</v>
      </c>
      <c r="J207" s="23">
        <f t="shared" ref="J207:J218" si="158">ROUNDUP(((B207+C207)*0.1),0)</f>
        <v>10215</v>
      </c>
      <c r="K207" s="23"/>
      <c r="L207" s="25">
        <f t="shared" ref="L207" si="159">G207+H207</f>
        <v>14300</v>
      </c>
      <c r="M207" s="23"/>
      <c r="N207" s="23"/>
      <c r="O207" s="23">
        <v>10000</v>
      </c>
      <c r="P207" s="23">
        <v>960</v>
      </c>
      <c r="Q207" s="23">
        <v>200</v>
      </c>
      <c r="R207" s="25">
        <v>1</v>
      </c>
      <c r="S207" s="23">
        <f t="shared" ref="S207:S218" si="160">SUM(J207:R207)</f>
        <v>35676</v>
      </c>
      <c r="T207" s="24">
        <f t="shared" ref="T207:T218" si="161">I207-S207</f>
        <v>88949</v>
      </c>
    </row>
    <row r="208" spans="1:20" ht="20.100000000000001" customHeight="1">
      <c r="A208" s="22">
        <v>44287</v>
      </c>
      <c r="B208" s="23">
        <v>87300</v>
      </c>
      <c r="C208" s="23">
        <f t="shared" si="154"/>
        <v>14841</v>
      </c>
      <c r="D208" s="23">
        <f t="shared" si="155"/>
        <v>6984</v>
      </c>
      <c r="E208" s="23">
        <v>1200</v>
      </c>
      <c r="F208" s="23">
        <v>155038</v>
      </c>
      <c r="G208" s="23">
        <v>29695</v>
      </c>
      <c r="H208" s="23"/>
      <c r="I208" s="24">
        <f t="shared" si="157"/>
        <v>295058</v>
      </c>
      <c r="J208" s="23">
        <f t="shared" si="158"/>
        <v>10215</v>
      </c>
      <c r="K208" s="23">
        <v>12084</v>
      </c>
      <c r="L208" s="25">
        <f>G208+H208</f>
        <v>29695</v>
      </c>
      <c r="M208" s="23"/>
      <c r="N208" s="23"/>
      <c r="O208" s="23">
        <v>56511</v>
      </c>
      <c r="P208" s="23">
        <v>960</v>
      </c>
      <c r="Q208" s="23">
        <v>200</v>
      </c>
      <c r="R208" s="25">
        <v>1</v>
      </c>
      <c r="S208" s="23">
        <f t="shared" si="160"/>
        <v>109666</v>
      </c>
      <c r="T208" s="24">
        <f t="shared" si="161"/>
        <v>185392</v>
      </c>
    </row>
    <row r="209" spans="1:20" ht="20.100000000000001" customHeight="1">
      <c r="A209" s="22">
        <v>44317</v>
      </c>
      <c r="B209" s="23">
        <v>87300</v>
      </c>
      <c r="C209" s="23">
        <f t="shared" si="154"/>
        <v>14841</v>
      </c>
      <c r="D209" s="23">
        <f t="shared" si="155"/>
        <v>6984</v>
      </c>
      <c r="E209" s="23">
        <v>1200</v>
      </c>
      <c r="F209" s="23"/>
      <c r="G209" s="23">
        <f t="shared" ref="G209:G218" si="162">ROUNDUP(((B209+C209)*0.14),0)</f>
        <v>14300</v>
      </c>
      <c r="H209" s="23"/>
      <c r="I209" s="24">
        <f t="shared" si="157"/>
        <v>124625</v>
      </c>
      <c r="J209" s="23">
        <f t="shared" si="158"/>
        <v>10215</v>
      </c>
      <c r="K209" s="23"/>
      <c r="L209" s="25">
        <f t="shared" ref="L209:L218" si="163">G209+H209</f>
        <v>14300</v>
      </c>
      <c r="M209" s="23"/>
      <c r="N209" s="23"/>
      <c r="O209" s="23">
        <v>10000</v>
      </c>
      <c r="P209" s="23">
        <v>960</v>
      </c>
      <c r="Q209" s="23">
        <v>200</v>
      </c>
      <c r="R209" s="25">
        <v>1</v>
      </c>
      <c r="S209" s="23">
        <f t="shared" si="160"/>
        <v>35676</v>
      </c>
      <c r="T209" s="24">
        <f t="shared" si="161"/>
        <v>88949</v>
      </c>
    </row>
    <row r="210" spans="1:20" ht="20.100000000000001" customHeight="1">
      <c r="A210" s="22">
        <v>44348</v>
      </c>
      <c r="B210" s="23">
        <f>B209</f>
        <v>87300</v>
      </c>
      <c r="C210" s="23">
        <f t="shared" si="154"/>
        <v>14841</v>
      </c>
      <c r="D210" s="23">
        <f t="shared" si="155"/>
        <v>6984</v>
      </c>
      <c r="E210" s="23">
        <f>E209</f>
        <v>1200</v>
      </c>
      <c r="F210" s="23"/>
      <c r="G210" s="23">
        <f t="shared" si="162"/>
        <v>14300</v>
      </c>
      <c r="H210" s="25"/>
      <c r="I210" s="24">
        <f t="shared" si="157"/>
        <v>124625</v>
      </c>
      <c r="J210" s="23">
        <f t="shared" si="158"/>
        <v>10215</v>
      </c>
      <c r="K210" s="23"/>
      <c r="L210" s="25">
        <f t="shared" si="163"/>
        <v>14300</v>
      </c>
      <c r="M210" s="23"/>
      <c r="N210" s="23"/>
      <c r="O210" s="23">
        <v>10000</v>
      </c>
      <c r="P210" s="23">
        <v>960</v>
      </c>
      <c r="Q210" s="23">
        <v>200</v>
      </c>
      <c r="R210" s="25">
        <v>1</v>
      </c>
      <c r="S210" s="23">
        <f t="shared" si="160"/>
        <v>35676</v>
      </c>
      <c r="T210" s="24">
        <f t="shared" si="161"/>
        <v>88949</v>
      </c>
    </row>
    <row r="211" spans="1:20" ht="20.100000000000001" customHeight="1">
      <c r="A211" s="22">
        <v>44378</v>
      </c>
      <c r="B211" s="23">
        <v>89900</v>
      </c>
      <c r="C211" s="23">
        <f t="shared" si="154"/>
        <v>15283</v>
      </c>
      <c r="D211" s="23">
        <f t="shared" si="155"/>
        <v>7192</v>
      </c>
      <c r="E211" s="23">
        <f>E210</f>
        <v>1200</v>
      </c>
      <c r="F211" s="23"/>
      <c r="G211" s="23">
        <f t="shared" si="162"/>
        <v>14726</v>
      </c>
      <c r="H211" s="25"/>
      <c r="I211" s="24">
        <f t="shared" si="157"/>
        <v>128301</v>
      </c>
      <c r="J211" s="23">
        <f t="shared" si="158"/>
        <v>10519</v>
      </c>
      <c r="K211" s="23"/>
      <c r="L211" s="25">
        <f t="shared" si="163"/>
        <v>14726</v>
      </c>
      <c r="M211" s="23"/>
      <c r="N211" s="23"/>
      <c r="O211" s="23">
        <v>10000</v>
      </c>
      <c r="P211" s="23">
        <v>960</v>
      </c>
      <c r="Q211" s="23">
        <v>200</v>
      </c>
      <c r="R211" s="25">
        <v>1</v>
      </c>
      <c r="S211" s="23">
        <f t="shared" si="160"/>
        <v>36406</v>
      </c>
      <c r="T211" s="24">
        <f t="shared" si="161"/>
        <v>91895</v>
      </c>
    </row>
    <row r="212" spans="1:20" ht="20.100000000000001" customHeight="1">
      <c r="A212" s="22">
        <v>44409</v>
      </c>
      <c r="B212" s="23">
        <v>89900</v>
      </c>
      <c r="C212" s="23">
        <f t="shared" si="154"/>
        <v>15283</v>
      </c>
      <c r="D212" s="23">
        <f t="shared" si="155"/>
        <v>7192</v>
      </c>
      <c r="E212" s="23">
        <f t="shared" ref="E212:E218" si="164">E211</f>
        <v>1200</v>
      </c>
      <c r="F212" s="23"/>
      <c r="G212" s="23">
        <f t="shared" si="162"/>
        <v>14726</v>
      </c>
      <c r="H212" s="25"/>
      <c r="I212" s="24">
        <f t="shared" si="157"/>
        <v>128301</v>
      </c>
      <c r="J212" s="23">
        <f t="shared" si="158"/>
        <v>10519</v>
      </c>
      <c r="K212" s="23"/>
      <c r="L212" s="25">
        <f t="shared" si="163"/>
        <v>14726</v>
      </c>
      <c r="M212" s="23"/>
      <c r="N212" s="23"/>
      <c r="O212" s="23">
        <v>10000</v>
      </c>
      <c r="P212" s="23">
        <v>960</v>
      </c>
      <c r="Q212" s="23">
        <v>200</v>
      </c>
      <c r="R212" s="25">
        <v>1</v>
      </c>
      <c r="S212" s="23">
        <f t="shared" si="160"/>
        <v>36406</v>
      </c>
      <c r="T212" s="24">
        <f t="shared" si="161"/>
        <v>91895</v>
      </c>
    </row>
    <row r="213" spans="1:20" ht="20.100000000000001" customHeight="1">
      <c r="A213" s="22">
        <v>44440</v>
      </c>
      <c r="B213" s="23">
        <v>89900</v>
      </c>
      <c r="C213" s="23">
        <f t="shared" si="154"/>
        <v>15283</v>
      </c>
      <c r="D213" s="23">
        <f t="shared" si="155"/>
        <v>7192</v>
      </c>
      <c r="E213" s="23">
        <f t="shared" si="164"/>
        <v>1200</v>
      </c>
      <c r="F213" s="23"/>
      <c r="G213" s="23">
        <f t="shared" si="162"/>
        <v>14726</v>
      </c>
      <c r="H213" s="25"/>
      <c r="I213" s="24">
        <f t="shared" si="157"/>
        <v>128301</v>
      </c>
      <c r="J213" s="23">
        <f t="shared" si="158"/>
        <v>10519</v>
      </c>
      <c r="K213" s="23"/>
      <c r="L213" s="25">
        <f t="shared" si="163"/>
        <v>14726</v>
      </c>
      <c r="M213" s="23"/>
      <c r="N213" s="23"/>
      <c r="O213" s="23">
        <v>10000</v>
      </c>
      <c r="P213" s="23">
        <v>960</v>
      </c>
      <c r="Q213" s="23">
        <v>200</v>
      </c>
      <c r="R213" s="25">
        <v>1</v>
      </c>
      <c r="S213" s="23">
        <f t="shared" si="160"/>
        <v>36406</v>
      </c>
      <c r="T213" s="24">
        <f t="shared" si="161"/>
        <v>91895</v>
      </c>
    </row>
    <row r="214" spans="1:20" ht="20.100000000000001" customHeight="1">
      <c r="A214" s="22">
        <v>44470</v>
      </c>
      <c r="B214" s="23">
        <v>89900</v>
      </c>
      <c r="C214" s="23">
        <f>ROUND((B214)*0.28,0)</f>
        <v>25172</v>
      </c>
      <c r="D214" s="23">
        <f>ROUND((B214)*0.09,0)</f>
        <v>8091</v>
      </c>
      <c r="E214" s="23">
        <f t="shared" si="164"/>
        <v>1200</v>
      </c>
      <c r="F214" s="23">
        <v>21200</v>
      </c>
      <c r="G214" s="23">
        <v>19081</v>
      </c>
      <c r="H214" s="25"/>
      <c r="I214" s="24">
        <f t="shared" si="157"/>
        <v>164644</v>
      </c>
      <c r="J214" s="23">
        <f t="shared" si="158"/>
        <v>11508</v>
      </c>
      <c r="K214" s="23">
        <v>2120</v>
      </c>
      <c r="L214" s="25">
        <f t="shared" si="163"/>
        <v>19081</v>
      </c>
      <c r="M214" s="23"/>
      <c r="N214" s="23"/>
      <c r="O214" s="23">
        <v>10000</v>
      </c>
      <c r="P214" s="23">
        <v>960</v>
      </c>
      <c r="Q214" s="23">
        <v>200</v>
      </c>
      <c r="R214" s="25">
        <v>1</v>
      </c>
      <c r="S214" s="23">
        <f t="shared" si="160"/>
        <v>43870</v>
      </c>
      <c r="T214" s="24">
        <f t="shared" si="161"/>
        <v>120774</v>
      </c>
    </row>
    <row r="215" spans="1:20" ht="20.100000000000001" customHeight="1">
      <c r="A215" s="22">
        <v>44501</v>
      </c>
      <c r="B215" s="23">
        <v>89900</v>
      </c>
      <c r="C215" s="23">
        <f t="shared" ref="C215:C218" si="165">ROUND((B215)*0.28,0)</f>
        <v>25172</v>
      </c>
      <c r="D215" s="23">
        <f t="shared" ref="D215:D218" si="166">ROUND((B215)*0.09,0)</f>
        <v>8091</v>
      </c>
      <c r="E215" s="23">
        <f t="shared" si="164"/>
        <v>1200</v>
      </c>
      <c r="F215" s="23"/>
      <c r="G215" s="23">
        <f t="shared" si="162"/>
        <v>16111</v>
      </c>
      <c r="H215" s="25"/>
      <c r="I215" s="24">
        <f t="shared" si="157"/>
        <v>140474</v>
      </c>
      <c r="J215" s="23">
        <f t="shared" si="158"/>
        <v>11508</v>
      </c>
      <c r="K215" s="23"/>
      <c r="L215" s="25">
        <f t="shared" si="163"/>
        <v>16111</v>
      </c>
      <c r="M215" s="23"/>
      <c r="N215" s="23"/>
      <c r="O215" s="23">
        <v>10000</v>
      </c>
      <c r="P215" s="23">
        <v>960</v>
      </c>
      <c r="Q215" s="23">
        <v>200</v>
      </c>
      <c r="R215" s="25">
        <v>1</v>
      </c>
      <c r="S215" s="23">
        <f t="shared" si="160"/>
        <v>38780</v>
      </c>
      <c r="T215" s="24">
        <f t="shared" si="161"/>
        <v>101694</v>
      </c>
    </row>
    <row r="216" spans="1:20" ht="20.100000000000001" customHeight="1">
      <c r="A216" s="22">
        <v>44531</v>
      </c>
      <c r="B216" s="23">
        <v>89900</v>
      </c>
      <c r="C216" s="23">
        <f t="shared" si="165"/>
        <v>25172</v>
      </c>
      <c r="D216" s="23">
        <f t="shared" si="166"/>
        <v>8091</v>
      </c>
      <c r="E216" s="23">
        <f t="shared" si="164"/>
        <v>1200</v>
      </c>
      <c r="F216" s="23">
        <v>97381</v>
      </c>
      <c r="G216" s="23">
        <v>50887</v>
      </c>
      <c r="H216" s="25"/>
      <c r="I216" s="24">
        <f t="shared" si="157"/>
        <v>272631</v>
      </c>
      <c r="J216" s="23">
        <v>34776</v>
      </c>
      <c r="K216" s="23">
        <v>11508</v>
      </c>
      <c r="L216" s="25">
        <f t="shared" si="163"/>
        <v>50887</v>
      </c>
      <c r="M216" s="23"/>
      <c r="N216" s="23"/>
      <c r="O216" s="23">
        <v>58213</v>
      </c>
      <c r="P216" s="23">
        <v>960</v>
      </c>
      <c r="Q216" s="23">
        <v>200</v>
      </c>
      <c r="R216" s="25">
        <v>1</v>
      </c>
      <c r="S216" s="23">
        <f t="shared" si="160"/>
        <v>156545</v>
      </c>
      <c r="T216" s="24">
        <f t="shared" si="161"/>
        <v>116086</v>
      </c>
    </row>
    <row r="217" spans="1:20" ht="20.100000000000001" customHeight="1">
      <c r="A217" s="22">
        <v>44562</v>
      </c>
      <c r="B217" s="23">
        <v>89900</v>
      </c>
      <c r="C217" s="23">
        <f t="shared" si="165"/>
        <v>25172</v>
      </c>
      <c r="D217" s="23">
        <f t="shared" si="166"/>
        <v>8091</v>
      </c>
      <c r="E217" s="23">
        <f t="shared" si="164"/>
        <v>1200</v>
      </c>
      <c r="F217" s="23"/>
      <c r="G217" s="23">
        <f t="shared" si="162"/>
        <v>16111</v>
      </c>
      <c r="H217" s="25"/>
      <c r="I217" s="24">
        <f t="shared" si="157"/>
        <v>140474</v>
      </c>
      <c r="J217" s="23">
        <f t="shared" si="158"/>
        <v>11508</v>
      </c>
      <c r="K217" s="23"/>
      <c r="L217" s="25">
        <f t="shared" si="163"/>
        <v>16111</v>
      </c>
      <c r="M217" s="23"/>
      <c r="N217" s="23"/>
      <c r="O217" s="23">
        <v>25000</v>
      </c>
      <c r="P217" s="23">
        <v>960</v>
      </c>
      <c r="Q217" s="23">
        <v>200</v>
      </c>
      <c r="R217" s="25">
        <v>1</v>
      </c>
      <c r="S217" s="23">
        <f t="shared" si="160"/>
        <v>53780</v>
      </c>
      <c r="T217" s="24">
        <f t="shared" si="161"/>
        <v>86694</v>
      </c>
    </row>
    <row r="218" spans="1:20" ht="20.100000000000001" customHeight="1">
      <c r="A218" s="22">
        <v>44593</v>
      </c>
      <c r="B218" s="23">
        <v>89900</v>
      </c>
      <c r="C218" s="23">
        <f t="shared" si="165"/>
        <v>25172</v>
      </c>
      <c r="D218" s="23">
        <f t="shared" si="166"/>
        <v>8091</v>
      </c>
      <c r="E218" s="23">
        <f t="shared" si="164"/>
        <v>1200</v>
      </c>
      <c r="F218" s="23"/>
      <c r="G218" s="23">
        <f t="shared" si="162"/>
        <v>16111</v>
      </c>
      <c r="H218" s="25"/>
      <c r="I218" s="24">
        <f t="shared" si="157"/>
        <v>140474</v>
      </c>
      <c r="J218" s="23">
        <f t="shared" si="158"/>
        <v>11508</v>
      </c>
      <c r="K218" s="23"/>
      <c r="L218" s="25">
        <f t="shared" si="163"/>
        <v>16111</v>
      </c>
      <c r="M218" s="23"/>
      <c r="N218" s="23"/>
      <c r="O218" s="23"/>
      <c r="P218" s="23">
        <v>960</v>
      </c>
      <c r="Q218" s="23">
        <v>300</v>
      </c>
      <c r="R218" s="25">
        <v>1</v>
      </c>
      <c r="S218" s="23">
        <f t="shared" si="160"/>
        <v>28880</v>
      </c>
      <c r="T218" s="24">
        <f t="shared" si="161"/>
        <v>111594</v>
      </c>
    </row>
    <row r="219" spans="1:20" ht="20.100000000000001" customHeight="1">
      <c r="A219" s="26" t="s">
        <v>4</v>
      </c>
      <c r="B219" s="24">
        <f>SUM(B207:B218)</f>
        <v>1068400</v>
      </c>
      <c r="C219" s="24">
        <f t="shared" ref="C219" si="167">SUM(C207:C218)</f>
        <v>231073</v>
      </c>
      <c r="D219" s="24">
        <f t="shared" ref="D219" si="168">SUM(D207:D218)</f>
        <v>89967</v>
      </c>
      <c r="E219" s="24">
        <f t="shared" ref="E219" si="169">SUM(E207:E218)</f>
        <v>14400</v>
      </c>
      <c r="F219" s="24">
        <f t="shared" ref="F219" si="170">SUM(F207:F218)</f>
        <v>273619</v>
      </c>
      <c r="G219" s="24">
        <f t="shared" ref="G219" si="171">SUM(G207:G218)</f>
        <v>235074</v>
      </c>
      <c r="H219" s="24">
        <f t="shared" ref="H219" si="172">SUM(H207:H218)</f>
        <v>0</v>
      </c>
      <c r="I219" s="24">
        <f t="shared" ref="I219:T219" si="173">SUM(I207:I218)</f>
        <v>1912533</v>
      </c>
      <c r="J219" s="24">
        <f t="shared" si="173"/>
        <v>153225</v>
      </c>
      <c r="K219" s="24">
        <f t="shared" si="173"/>
        <v>25712</v>
      </c>
      <c r="L219" s="24">
        <f t="shared" si="173"/>
        <v>235074</v>
      </c>
      <c r="M219" s="24">
        <f t="shared" si="173"/>
        <v>0</v>
      </c>
      <c r="N219" s="24">
        <f t="shared" si="173"/>
        <v>0</v>
      </c>
      <c r="O219" s="24">
        <f t="shared" si="173"/>
        <v>219724</v>
      </c>
      <c r="P219" s="24">
        <f t="shared" si="173"/>
        <v>11520</v>
      </c>
      <c r="Q219" s="24">
        <f t="shared" si="173"/>
        <v>2500</v>
      </c>
      <c r="R219" s="24">
        <f t="shared" si="173"/>
        <v>12</v>
      </c>
      <c r="S219" s="24">
        <f t="shared" si="173"/>
        <v>647767</v>
      </c>
      <c r="T219" s="24">
        <f t="shared" si="173"/>
        <v>1264766</v>
      </c>
    </row>
    <row r="220" spans="1:20" ht="20.100000000000001" customHeight="1">
      <c r="A220" s="29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1:20" ht="20.100000000000001" customHeight="1">
      <c r="A221" s="29"/>
      <c r="B221" s="27"/>
      <c r="C221" s="27"/>
      <c r="D221" s="27"/>
      <c r="E221" s="27"/>
      <c r="F221" s="27"/>
      <c r="G221" s="27"/>
      <c r="H221" s="27"/>
      <c r="I221" s="27"/>
      <c r="J221" s="27"/>
      <c r="K221" s="71"/>
      <c r="L221" s="71"/>
      <c r="M221" s="71"/>
      <c r="N221" s="71"/>
      <c r="O221" s="27"/>
      <c r="P221" s="27"/>
      <c r="Q221" s="27"/>
      <c r="R221" s="27"/>
      <c r="S221" s="27"/>
      <c r="T221" s="27"/>
    </row>
    <row r="222" spans="1:20" ht="20.100000000000001" customHeight="1">
      <c r="A222" s="29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1:20" ht="20.100000000000001" customHeight="1">
      <c r="A223" s="69" t="s">
        <v>30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18"/>
    </row>
    <row r="224" spans="1:20" ht="20.100000000000001" customHeight="1">
      <c r="A224" s="69" t="s">
        <v>48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</row>
    <row r="225" spans="1:20" ht="20.100000000000001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20.100000000000001" customHeight="1">
      <c r="A226" s="18" t="s">
        <v>93</v>
      </c>
      <c r="B226" s="18"/>
      <c r="C226" s="18"/>
      <c r="D226" s="18"/>
      <c r="E226" s="18"/>
      <c r="F226" s="18"/>
      <c r="G226" s="18"/>
      <c r="H226" s="18"/>
      <c r="I226" s="18"/>
      <c r="J226" s="18" t="s">
        <v>94</v>
      </c>
      <c r="K226" s="18"/>
      <c r="L226" s="18"/>
      <c r="M226" s="19"/>
      <c r="N226" s="19"/>
      <c r="O226" s="19"/>
      <c r="P226" s="18"/>
      <c r="Q226" s="18"/>
      <c r="R226" s="18"/>
      <c r="S226" s="18"/>
      <c r="T226" s="18"/>
    </row>
    <row r="227" spans="1:20" ht="20.100000000000001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9"/>
      <c r="N227" s="19"/>
      <c r="O227" s="19"/>
      <c r="P227" s="18"/>
      <c r="Q227" s="18"/>
      <c r="R227" s="18"/>
      <c r="S227" s="18"/>
      <c r="T227" s="18"/>
    </row>
    <row r="228" spans="1:20" ht="39.950000000000003" customHeight="1">
      <c r="A228" s="20" t="s">
        <v>0</v>
      </c>
      <c r="B228" s="20" t="s">
        <v>1</v>
      </c>
      <c r="C228" s="20" t="s">
        <v>2</v>
      </c>
      <c r="D228" s="20" t="s">
        <v>3</v>
      </c>
      <c r="E228" s="20" t="s">
        <v>126</v>
      </c>
      <c r="F228" s="20" t="s">
        <v>19</v>
      </c>
      <c r="G228" s="20" t="s">
        <v>123</v>
      </c>
      <c r="H228" s="20" t="s">
        <v>127</v>
      </c>
      <c r="I228" s="21" t="s">
        <v>4</v>
      </c>
      <c r="J228" s="20" t="s">
        <v>9</v>
      </c>
      <c r="K228" s="20" t="s">
        <v>124</v>
      </c>
      <c r="L228" s="20" t="s">
        <v>125</v>
      </c>
      <c r="M228" s="20" t="s">
        <v>16</v>
      </c>
      <c r="N228" s="20" t="s">
        <v>128</v>
      </c>
      <c r="O228" s="20" t="s">
        <v>11</v>
      </c>
      <c r="P228" s="20" t="s">
        <v>6</v>
      </c>
      <c r="Q228" s="20" t="s">
        <v>129</v>
      </c>
      <c r="R228" s="20" t="s">
        <v>121</v>
      </c>
      <c r="S228" s="20" t="s">
        <v>5</v>
      </c>
      <c r="T228" s="20" t="s">
        <v>7</v>
      </c>
    </row>
    <row r="229" spans="1:20" ht="20.100000000000001" customHeight="1">
      <c r="A229" s="22">
        <v>44256</v>
      </c>
      <c r="B229" s="23">
        <v>152300</v>
      </c>
      <c r="C229" s="23">
        <f t="shared" ref="C229:C235" si="174">ROUND((B229)*0.17,0)</f>
        <v>25891</v>
      </c>
      <c r="D229" s="23">
        <f t="shared" ref="D229:D235" si="175">ROUND((B229)*0.08,0)</f>
        <v>12184</v>
      </c>
      <c r="E229" s="23">
        <v>1200</v>
      </c>
      <c r="F229" s="23"/>
      <c r="G229" s="23">
        <f t="shared" ref="G229" si="176">ROUNDUP(((B229+C229)*0.14),0)</f>
        <v>24947</v>
      </c>
      <c r="H229" s="23"/>
      <c r="I229" s="24">
        <f t="shared" ref="I229:I240" si="177">SUM(B229:H229)</f>
        <v>216522</v>
      </c>
      <c r="J229" s="23">
        <f t="shared" ref="J229:J240" si="178">ROUNDUP(((B229+C229)*0.1),0)</f>
        <v>17820</v>
      </c>
      <c r="K229" s="23"/>
      <c r="L229" s="25">
        <f t="shared" ref="L229" si="179">G229+H229</f>
        <v>24947</v>
      </c>
      <c r="M229" s="23"/>
      <c r="N229" s="23"/>
      <c r="O229" s="23">
        <v>35000</v>
      </c>
      <c r="P229" s="23">
        <v>960</v>
      </c>
      <c r="Q229" s="23">
        <v>200</v>
      </c>
      <c r="R229" s="25">
        <v>1</v>
      </c>
      <c r="S229" s="23">
        <f t="shared" ref="S229:S240" si="180">SUM(J229:R229)</f>
        <v>78928</v>
      </c>
      <c r="T229" s="24">
        <f t="shared" ref="T229:T240" si="181">I229-S229</f>
        <v>137594</v>
      </c>
    </row>
    <row r="230" spans="1:20" ht="20.100000000000001" customHeight="1">
      <c r="A230" s="22">
        <v>44287</v>
      </c>
      <c r="B230" s="23">
        <v>152300</v>
      </c>
      <c r="C230" s="23">
        <f t="shared" si="174"/>
        <v>25891</v>
      </c>
      <c r="D230" s="23">
        <f t="shared" si="175"/>
        <v>12184</v>
      </c>
      <c r="E230" s="23">
        <v>1200</v>
      </c>
      <c r="F230" s="23">
        <v>325256</v>
      </c>
      <c r="G230" s="23">
        <v>58554</v>
      </c>
      <c r="H230" s="23"/>
      <c r="I230" s="24">
        <f t="shared" si="177"/>
        <v>575385</v>
      </c>
      <c r="J230" s="23">
        <f t="shared" si="178"/>
        <v>17820</v>
      </c>
      <c r="K230" s="23">
        <v>26348</v>
      </c>
      <c r="L230" s="25">
        <f t="shared" ref="L230:L240" si="182">G230+H230</f>
        <v>58554</v>
      </c>
      <c r="M230" s="23"/>
      <c r="N230" s="23"/>
      <c r="O230" s="23">
        <v>132577</v>
      </c>
      <c r="P230" s="23">
        <v>960</v>
      </c>
      <c r="Q230" s="23">
        <v>200</v>
      </c>
      <c r="R230" s="25">
        <v>1</v>
      </c>
      <c r="S230" s="23">
        <f t="shared" si="180"/>
        <v>236460</v>
      </c>
      <c r="T230" s="24">
        <f t="shared" si="181"/>
        <v>338925</v>
      </c>
    </row>
    <row r="231" spans="1:20" ht="20.100000000000001" customHeight="1">
      <c r="A231" s="22">
        <v>44317</v>
      </c>
      <c r="B231" s="23">
        <v>152300</v>
      </c>
      <c r="C231" s="23">
        <f t="shared" si="174"/>
        <v>25891</v>
      </c>
      <c r="D231" s="23">
        <f t="shared" si="175"/>
        <v>12184</v>
      </c>
      <c r="E231" s="23">
        <v>1200</v>
      </c>
      <c r="F231" s="23"/>
      <c r="G231" s="23">
        <f t="shared" ref="G231:G240" si="183">ROUNDUP(((B231+C231)*0.14),0)</f>
        <v>24947</v>
      </c>
      <c r="H231" s="23"/>
      <c r="I231" s="24">
        <f t="shared" si="177"/>
        <v>216522</v>
      </c>
      <c r="J231" s="23">
        <f t="shared" si="178"/>
        <v>17820</v>
      </c>
      <c r="K231" s="23"/>
      <c r="L231" s="25">
        <f t="shared" si="182"/>
        <v>24947</v>
      </c>
      <c r="M231" s="23"/>
      <c r="N231" s="23"/>
      <c r="O231" s="23">
        <v>35000</v>
      </c>
      <c r="P231" s="23">
        <v>960</v>
      </c>
      <c r="Q231" s="23">
        <v>200</v>
      </c>
      <c r="R231" s="25">
        <v>1</v>
      </c>
      <c r="S231" s="23">
        <f t="shared" si="180"/>
        <v>78928</v>
      </c>
      <c r="T231" s="24">
        <f t="shared" si="181"/>
        <v>137594</v>
      </c>
    </row>
    <row r="232" spans="1:20" ht="20.100000000000001" customHeight="1">
      <c r="A232" s="22">
        <v>44348</v>
      </c>
      <c r="B232" s="23">
        <f>B231</f>
        <v>152300</v>
      </c>
      <c r="C232" s="23">
        <f t="shared" si="174"/>
        <v>25891</v>
      </c>
      <c r="D232" s="23">
        <f t="shared" si="175"/>
        <v>12184</v>
      </c>
      <c r="E232" s="23">
        <v>1200</v>
      </c>
      <c r="F232" s="23"/>
      <c r="G232" s="23">
        <f t="shared" si="183"/>
        <v>24947</v>
      </c>
      <c r="H232" s="25"/>
      <c r="I232" s="24">
        <f t="shared" si="177"/>
        <v>216522</v>
      </c>
      <c r="J232" s="23">
        <f t="shared" si="178"/>
        <v>17820</v>
      </c>
      <c r="K232" s="23"/>
      <c r="L232" s="25">
        <f t="shared" si="182"/>
        <v>24947</v>
      </c>
      <c r="M232" s="23"/>
      <c r="N232" s="23"/>
      <c r="O232" s="23">
        <v>35000</v>
      </c>
      <c r="P232" s="23">
        <v>960</v>
      </c>
      <c r="Q232" s="23">
        <v>200</v>
      </c>
      <c r="R232" s="25">
        <v>1</v>
      </c>
      <c r="S232" s="23">
        <f t="shared" si="180"/>
        <v>78928</v>
      </c>
      <c r="T232" s="24">
        <f t="shared" si="181"/>
        <v>137594</v>
      </c>
    </row>
    <row r="233" spans="1:20" ht="20.100000000000001" customHeight="1">
      <c r="A233" s="22">
        <v>44378</v>
      </c>
      <c r="B233" s="23">
        <v>156900</v>
      </c>
      <c r="C233" s="23">
        <f t="shared" si="174"/>
        <v>26673</v>
      </c>
      <c r="D233" s="23">
        <f t="shared" si="175"/>
        <v>12552</v>
      </c>
      <c r="E233" s="23">
        <v>1200</v>
      </c>
      <c r="F233" s="23"/>
      <c r="G233" s="23">
        <f t="shared" si="183"/>
        <v>25701</v>
      </c>
      <c r="H233" s="25"/>
      <c r="I233" s="24">
        <f t="shared" si="177"/>
        <v>223026</v>
      </c>
      <c r="J233" s="23">
        <f t="shared" si="178"/>
        <v>18358</v>
      </c>
      <c r="K233" s="23"/>
      <c r="L233" s="25">
        <f t="shared" si="182"/>
        <v>25701</v>
      </c>
      <c r="M233" s="23"/>
      <c r="N233" s="23"/>
      <c r="O233" s="23">
        <v>35000</v>
      </c>
      <c r="P233" s="23">
        <v>960</v>
      </c>
      <c r="Q233" s="23">
        <v>200</v>
      </c>
      <c r="R233" s="25">
        <v>1</v>
      </c>
      <c r="S233" s="23">
        <f t="shared" si="180"/>
        <v>80220</v>
      </c>
      <c r="T233" s="24">
        <f t="shared" si="181"/>
        <v>142806</v>
      </c>
    </row>
    <row r="234" spans="1:20" ht="20.100000000000001" customHeight="1">
      <c r="A234" s="22">
        <v>44409</v>
      </c>
      <c r="B234" s="23">
        <v>156900</v>
      </c>
      <c r="C234" s="23">
        <f t="shared" si="174"/>
        <v>26673</v>
      </c>
      <c r="D234" s="23">
        <f t="shared" si="175"/>
        <v>12552</v>
      </c>
      <c r="E234" s="23">
        <v>1200</v>
      </c>
      <c r="F234" s="23"/>
      <c r="G234" s="23">
        <f t="shared" si="183"/>
        <v>25701</v>
      </c>
      <c r="H234" s="25"/>
      <c r="I234" s="24">
        <f t="shared" si="177"/>
        <v>223026</v>
      </c>
      <c r="J234" s="23">
        <f t="shared" si="178"/>
        <v>18358</v>
      </c>
      <c r="K234" s="23"/>
      <c r="L234" s="25">
        <f t="shared" si="182"/>
        <v>25701</v>
      </c>
      <c r="M234" s="23"/>
      <c r="N234" s="23"/>
      <c r="O234" s="23">
        <v>150000</v>
      </c>
      <c r="P234" s="23">
        <v>960</v>
      </c>
      <c r="Q234" s="23">
        <v>200</v>
      </c>
      <c r="R234" s="25">
        <v>1</v>
      </c>
      <c r="S234" s="23">
        <f t="shared" si="180"/>
        <v>195220</v>
      </c>
      <c r="T234" s="24">
        <f t="shared" si="181"/>
        <v>27806</v>
      </c>
    </row>
    <row r="235" spans="1:20" ht="20.100000000000001" customHeight="1">
      <c r="A235" s="22">
        <v>44440</v>
      </c>
      <c r="B235" s="23">
        <v>156900</v>
      </c>
      <c r="C235" s="23">
        <f t="shared" si="174"/>
        <v>26673</v>
      </c>
      <c r="D235" s="23">
        <f t="shared" si="175"/>
        <v>12552</v>
      </c>
      <c r="E235" s="23">
        <v>1200</v>
      </c>
      <c r="F235" s="23"/>
      <c r="G235" s="23">
        <f t="shared" si="183"/>
        <v>25701</v>
      </c>
      <c r="H235" s="25"/>
      <c r="I235" s="24">
        <f t="shared" si="177"/>
        <v>223026</v>
      </c>
      <c r="J235" s="23">
        <f t="shared" si="178"/>
        <v>18358</v>
      </c>
      <c r="K235" s="23"/>
      <c r="L235" s="25">
        <f t="shared" si="182"/>
        <v>25701</v>
      </c>
      <c r="M235" s="23"/>
      <c r="N235" s="23"/>
      <c r="O235" s="23">
        <v>35000</v>
      </c>
      <c r="P235" s="23">
        <v>960</v>
      </c>
      <c r="Q235" s="23">
        <v>200</v>
      </c>
      <c r="R235" s="25">
        <v>1</v>
      </c>
      <c r="S235" s="23">
        <f t="shared" si="180"/>
        <v>80220</v>
      </c>
      <c r="T235" s="24">
        <f t="shared" si="181"/>
        <v>142806</v>
      </c>
    </row>
    <row r="236" spans="1:20" ht="20.100000000000001" customHeight="1">
      <c r="A236" s="22">
        <v>44470</v>
      </c>
      <c r="B236" s="23">
        <v>156900</v>
      </c>
      <c r="C236" s="23">
        <f>ROUND((B236)*0.28,0)</f>
        <v>43932</v>
      </c>
      <c r="D236" s="23">
        <f>ROUND((B236)*0.09,0)</f>
        <v>14121</v>
      </c>
      <c r="E236" s="23">
        <v>1200</v>
      </c>
      <c r="F236" s="23">
        <v>36975</v>
      </c>
      <c r="G236" s="23">
        <f t="shared" si="183"/>
        <v>28117</v>
      </c>
      <c r="H236" s="25"/>
      <c r="I236" s="24">
        <f t="shared" si="177"/>
        <v>281245</v>
      </c>
      <c r="J236" s="23">
        <f t="shared" si="178"/>
        <v>20084</v>
      </c>
      <c r="K236" s="23">
        <v>3700</v>
      </c>
      <c r="L236" s="25">
        <f t="shared" si="182"/>
        <v>28117</v>
      </c>
      <c r="M236" s="23"/>
      <c r="N236" s="23"/>
      <c r="O236" s="23">
        <v>35000</v>
      </c>
      <c r="P236" s="23">
        <v>960</v>
      </c>
      <c r="Q236" s="23">
        <v>200</v>
      </c>
      <c r="R236" s="25">
        <v>1</v>
      </c>
      <c r="S236" s="23">
        <f t="shared" si="180"/>
        <v>88062</v>
      </c>
      <c r="T236" s="24">
        <f t="shared" si="181"/>
        <v>193183</v>
      </c>
    </row>
    <row r="237" spans="1:20" ht="20.100000000000001" customHeight="1">
      <c r="A237" s="22">
        <v>44501</v>
      </c>
      <c r="B237" s="23">
        <v>156900</v>
      </c>
      <c r="C237" s="23">
        <f t="shared" ref="C237:C240" si="184">ROUND((B237)*0.28,0)</f>
        <v>43932</v>
      </c>
      <c r="D237" s="23">
        <f t="shared" ref="D237:D240" si="185">ROUND((B237)*0.09,0)</f>
        <v>14121</v>
      </c>
      <c r="E237" s="23">
        <v>1200</v>
      </c>
      <c r="F237" s="23"/>
      <c r="G237" s="23">
        <f t="shared" si="183"/>
        <v>28117</v>
      </c>
      <c r="H237" s="25"/>
      <c r="I237" s="24">
        <f t="shared" si="177"/>
        <v>244270</v>
      </c>
      <c r="J237" s="23">
        <f t="shared" si="178"/>
        <v>20084</v>
      </c>
      <c r="K237" s="23"/>
      <c r="L237" s="25">
        <f t="shared" si="182"/>
        <v>28117</v>
      </c>
      <c r="M237" s="23"/>
      <c r="N237" s="23"/>
      <c r="O237" s="23">
        <v>150000</v>
      </c>
      <c r="P237" s="23">
        <v>960</v>
      </c>
      <c r="Q237" s="23">
        <v>200</v>
      </c>
      <c r="R237" s="25">
        <v>1</v>
      </c>
      <c r="S237" s="23">
        <f t="shared" si="180"/>
        <v>199362</v>
      </c>
      <c r="T237" s="24">
        <f t="shared" si="181"/>
        <v>44908</v>
      </c>
    </row>
    <row r="238" spans="1:20" ht="20.100000000000001" customHeight="1">
      <c r="A238" s="22">
        <v>44531</v>
      </c>
      <c r="B238" s="23">
        <v>156900</v>
      </c>
      <c r="C238" s="23">
        <f t="shared" si="184"/>
        <v>43932</v>
      </c>
      <c r="D238" s="23">
        <f t="shared" si="185"/>
        <v>14121</v>
      </c>
      <c r="E238" s="23">
        <v>1200</v>
      </c>
      <c r="F238" s="23">
        <v>217078</v>
      </c>
      <c r="G238" s="23">
        <v>105643</v>
      </c>
      <c r="H238" s="25"/>
      <c r="I238" s="24">
        <f t="shared" si="177"/>
        <v>538874</v>
      </c>
      <c r="J238" s="23">
        <v>77526</v>
      </c>
      <c r="K238" s="23">
        <v>20084</v>
      </c>
      <c r="L238" s="25">
        <f t="shared" si="182"/>
        <v>105643</v>
      </c>
      <c r="M238" s="23"/>
      <c r="N238" s="23"/>
      <c r="O238" s="23">
        <v>100123</v>
      </c>
      <c r="P238" s="23">
        <v>960</v>
      </c>
      <c r="Q238" s="23">
        <v>200</v>
      </c>
      <c r="R238" s="25">
        <v>1</v>
      </c>
      <c r="S238" s="23">
        <f t="shared" si="180"/>
        <v>304537</v>
      </c>
      <c r="T238" s="24">
        <f t="shared" si="181"/>
        <v>234337</v>
      </c>
    </row>
    <row r="239" spans="1:20" ht="20.100000000000001" customHeight="1">
      <c r="A239" s="22">
        <v>44562</v>
      </c>
      <c r="B239" s="23">
        <v>156900</v>
      </c>
      <c r="C239" s="23">
        <f t="shared" si="184"/>
        <v>43932</v>
      </c>
      <c r="D239" s="23">
        <f t="shared" si="185"/>
        <v>14121</v>
      </c>
      <c r="E239" s="23">
        <v>1200</v>
      </c>
      <c r="F239" s="23"/>
      <c r="G239" s="23">
        <f t="shared" si="183"/>
        <v>28117</v>
      </c>
      <c r="H239" s="25"/>
      <c r="I239" s="24">
        <f t="shared" si="177"/>
        <v>244270</v>
      </c>
      <c r="J239" s="23">
        <f t="shared" si="178"/>
        <v>20084</v>
      </c>
      <c r="K239" s="23"/>
      <c r="L239" s="25">
        <f t="shared" si="182"/>
        <v>28117</v>
      </c>
      <c r="M239" s="23"/>
      <c r="N239" s="23"/>
      <c r="O239" s="23">
        <v>5000</v>
      </c>
      <c r="P239" s="23">
        <v>960</v>
      </c>
      <c r="Q239" s="23">
        <v>200</v>
      </c>
      <c r="R239" s="25">
        <v>1</v>
      </c>
      <c r="S239" s="23">
        <f t="shared" si="180"/>
        <v>54362</v>
      </c>
      <c r="T239" s="24">
        <f t="shared" si="181"/>
        <v>189908</v>
      </c>
    </row>
    <row r="240" spans="1:20" ht="20.100000000000001" customHeight="1">
      <c r="A240" s="22">
        <v>44593</v>
      </c>
      <c r="B240" s="23">
        <v>156900</v>
      </c>
      <c r="C240" s="23">
        <f t="shared" si="184"/>
        <v>43932</v>
      </c>
      <c r="D240" s="23">
        <f t="shared" si="185"/>
        <v>14121</v>
      </c>
      <c r="E240" s="23">
        <v>1200</v>
      </c>
      <c r="F240" s="23"/>
      <c r="G240" s="23">
        <f t="shared" si="183"/>
        <v>28117</v>
      </c>
      <c r="H240" s="25"/>
      <c r="I240" s="24">
        <f t="shared" si="177"/>
        <v>244270</v>
      </c>
      <c r="J240" s="23">
        <f t="shared" si="178"/>
        <v>20084</v>
      </c>
      <c r="K240" s="23"/>
      <c r="L240" s="25">
        <f t="shared" si="182"/>
        <v>28117</v>
      </c>
      <c r="M240" s="23"/>
      <c r="N240" s="23"/>
      <c r="O240" s="23"/>
      <c r="P240" s="23">
        <v>960</v>
      </c>
      <c r="Q240" s="23">
        <v>300</v>
      </c>
      <c r="R240" s="25">
        <v>1</v>
      </c>
      <c r="S240" s="23">
        <f t="shared" si="180"/>
        <v>49462</v>
      </c>
      <c r="T240" s="24">
        <f t="shared" si="181"/>
        <v>194808</v>
      </c>
    </row>
    <row r="241" spans="1:20" ht="20.100000000000001" customHeight="1">
      <c r="A241" s="26" t="s">
        <v>4</v>
      </c>
      <c r="B241" s="24">
        <f>SUM(B229:B240)</f>
        <v>1864400</v>
      </c>
      <c r="C241" s="24">
        <f t="shared" ref="C241" si="186">SUM(C229:C240)</f>
        <v>403243</v>
      </c>
      <c r="D241" s="24">
        <f t="shared" ref="D241" si="187">SUM(D229:D240)</f>
        <v>156997</v>
      </c>
      <c r="E241" s="24">
        <f t="shared" ref="E241" si="188">SUM(E229:E240)</f>
        <v>14400</v>
      </c>
      <c r="F241" s="24">
        <f t="shared" ref="F241" si="189">SUM(F229:F240)</f>
        <v>579309</v>
      </c>
      <c r="G241" s="24">
        <f t="shared" ref="G241" si="190">SUM(G229:G240)</f>
        <v>428609</v>
      </c>
      <c r="H241" s="24">
        <f t="shared" ref="H241" si="191">SUM(H229:H240)</f>
        <v>0</v>
      </c>
      <c r="I241" s="24">
        <f t="shared" ref="I241:T241" si="192">SUM(I229:I240)</f>
        <v>3446958</v>
      </c>
      <c r="J241" s="24">
        <f t="shared" si="192"/>
        <v>284216</v>
      </c>
      <c r="K241" s="24">
        <f t="shared" si="192"/>
        <v>50132</v>
      </c>
      <c r="L241" s="24">
        <f t="shared" si="192"/>
        <v>428609</v>
      </c>
      <c r="M241" s="24">
        <f t="shared" si="192"/>
        <v>0</v>
      </c>
      <c r="N241" s="24">
        <f t="shared" si="192"/>
        <v>0</v>
      </c>
      <c r="O241" s="24">
        <f t="shared" si="192"/>
        <v>747700</v>
      </c>
      <c r="P241" s="24">
        <f t="shared" si="192"/>
        <v>11520</v>
      </c>
      <c r="Q241" s="24">
        <f t="shared" si="192"/>
        <v>2500</v>
      </c>
      <c r="R241" s="24">
        <f t="shared" si="192"/>
        <v>12</v>
      </c>
      <c r="S241" s="24">
        <f t="shared" si="192"/>
        <v>1524689</v>
      </c>
      <c r="T241" s="24">
        <f t="shared" si="192"/>
        <v>1922269</v>
      </c>
    </row>
    <row r="242" spans="1:20" ht="20.100000000000001" customHeight="1">
      <c r="A242" s="29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1:20" ht="20.100000000000001" customHeight="1">
      <c r="A243" s="29"/>
      <c r="B243" s="27"/>
      <c r="C243" s="27"/>
      <c r="D243" s="27"/>
      <c r="E243" s="27"/>
      <c r="F243" s="27"/>
      <c r="G243" s="27"/>
      <c r="H243" s="27"/>
      <c r="I243" s="27"/>
      <c r="J243" s="27"/>
      <c r="K243" s="71"/>
      <c r="L243" s="71"/>
      <c r="M243" s="71"/>
      <c r="N243" s="71"/>
      <c r="O243" s="27"/>
      <c r="P243" s="27"/>
      <c r="Q243" s="27"/>
      <c r="R243" s="27"/>
      <c r="S243" s="27"/>
      <c r="T243" s="27"/>
    </row>
    <row r="244" spans="1:20" ht="20.100000000000001" customHeight="1">
      <c r="A244" s="29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ht="20.100000000000001" customHeight="1">
      <c r="A245" s="69" t="s">
        <v>30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18"/>
    </row>
    <row r="246" spans="1:20" ht="20.100000000000001" customHeight="1">
      <c r="A246" s="69" t="s">
        <v>48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</row>
    <row r="247" spans="1:20" ht="20.100000000000001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20.100000000000001" customHeight="1">
      <c r="A248" s="18" t="s">
        <v>95</v>
      </c>
      <c r="B248" s="18"/>
      <c r="C248" s="18"/>
      <c r="D248" s="18"/>
      <c r="E248" s="18"/>
      <c r="F248" s="18"/>
      <c r="G248" s="18"/>
      <c r="H248" s="18"/>
      <c r="I248" s="18"/>
      <c r="J248" s="18" t="s">
        <v>96</v>
      </c>
      <c r="K248" s="18"/>
      <c r="L248" s="18"/>
      <c r="M248" s="19"/>
      <c r="N248" s="19"/>
      <c r="O248" s="19"/>
      <c r="P248" s="18"/>
      <c r="Q248" s="18"/>
      <c r="R248" s="18"/>
      <c r="S248" s="18"/>
      <c r="T248" s="18"/>
    </row>
    <row r="249" spans="1:20" ht="20.100000000000001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9"/>
      <c r="N249" s="19"/>
      <c r="O249" s="19"/>
      <c r="P249" s="18"/>
      <c r="Q249" s="18"/>
      <c r="R249" s="18"/>
      <c r="S249" s="18"/>
      <c r="T249" s="18"/>
    </row>
    <row r="250" spans="1:20" ht="39.950000000000003" customHeight="1">
      <c r="A250" s="20" t="s">
        <v>0</v>
      </c>
      <c r="B250" s="20" t="s">
        <v>1</v>
      </c>
      <c r="C250" s="20" t="s">
        <v>2</v>
      </c>
      <c r="D250" s="20" t="s">
        <v>3</v>
      </c>
      <c r="E250" s="20" t="s">
        <v>126</v>
      </c>
      <c r="F250" s="20" t="s">
        <v>19</v>
      </c>
      <c r="G250" s="20" t="s">
        <v>123</v>
      </c>
      <c r="H250" s="20" t="s">
        <v>127</v>
      </c>
      <c r="I250" s="21" t="s">
        <v>4</v>
      </c>
      <c r="J250" s="20" t="s">
        <v>9</v>
      </c>
      <c r="K250" s="20" t="s">
        <v>124</v>
      </c>
      <c r="L250" s="20" t="s">
        <v>125</v>
      </c>
      <c r="M250" s="20" t="s">
        <v>16</v>
      </c>
      <c r="N250" s="20" t="s">
        <v>128</v>
      </c>
      <c r="O250" s="20" t="s">
        <v>11</v>
      </c>
      <c r="P250" s="20" t="s">
        <v>6</v>
      </c>
      <c r="Q250" s="20" t="s">
        <v>129</v>
      </c>
      <c r="R250" s="20" t="s">
        <v>121</v>
      </c>
      <c r="S250" s="20" t="s">
        <v>5</v>
      </c>
      <c r="T250" s="20" t="s">
        <v>7</v>
      </c>
    </row>
    <row r="251" spans="1:20" ht="20.100000000000001" customHeight="1">
      <c r="A251" s="22">
        <v>44256</v>
      </c>
      <c r="B251" s="23">
        <v>75200</v>
      </c>
      <c r="C251" s="23">
        <f t="shared" ref="C251:C257" si="193">ROUND((B251)*0.17,0)</f>
        <v>12784</v>
      </c>
      <c r="D251" s="23"/>
      <c r="E251" s="23"/>
      <c r="F251" s="23"/>
      <c r="G251" s="23">
        <f t="shared" ref="G251" si="194">ROUNDUP(((B251+C251)*0.14),0)</f>
        <v>12318</v>
      </c>
      <c r="H251" s="23"/>
      <c r="I251" s="24">
        <f t="shared" ref="I251:I262" si="195">SUM(B251:H251)</f>
        <v>100302</v>
      </c>
      <c r="J251" s="23">
        <f t="shared" ref="J251:J262" si="196">ROUNDUP(((B251+C251)*0.1),0)</f>
        <v>8799</v>
      </c>
      <c r="K251" s="23"/>
      <c r="L251" s="25">
        <f t="shared" ref="L251" si="197">G251+H251</f>
        <v>12318</v>
      </c>
      <c r="M251" s="23">
        <v>580</v>
      </c>
      <c r="N251" s="23">
        <v>245</v>
      </c>
      <c r="O251" s="23">
        <v>5000</v>
      </c>
      <c r="P251" s="23">
        <v>960</v>
      </c>
      <c r="Q251" s="23">
        <v>200</v>
      </c>
      <c r="R251" s="25">
        <v>1</v>
      </c>
      <c r="S251" s="23">
        <f t="shared" ref="S251:S262" si="198">SUM(J251:R251)</f>
        <v>28103</v>
      </c>
      <c r="T251" s="24">
        <f t="shared" ref="T251:T262" si="199">I251-S251</f>
        <v>72199</v>
      </c>
    </row>
    <row r="252" spans="1:20" ht="20.100000000000001" customHeight="1">
      <c r="A252" s="22">
        <v>44287</v>
      </c>
      <c r="B252" s="23">
        <v>75200</v>
      </c>
      <c r="C252" s="23">
        <f t="shared" si="193"/>
        <v>12784</v>
      </c>
      <c r="D252" s="23"/>
      <c r="E252" s="23"/>
      <c r="F252" s="23">
        <v>114244</v>
      </c>
      <c r="G252" s="23">
        <v>26868</v>
      </c>
      <c r="H252" s="23"/>
      <c r="I252" s="24">
        <f t="shared" si="195"/>
        <v>229096</v>
      </c>
      <c r="J252" s="23">
        <f t="shared" si="196"/>
        <v>8799</v>
      </c>
      <c r="K252" s="23">
        <v>11428</v>
      </c>
      <c r="L252" s="25">
        <f t="shared" ref="L252:L262" si="200">G252+H252</f>
        <v>26868</v>
      </c>
      <c r="M252" s="23">
        <v>580</v>
      </c>
      <c r="N252" s="23">
        <v>245</v>
      </c>
      <c r="O252" s="23">
        <v>39273</v>
      </c>
      <c r="P252" s="23">
        <v>960</v>
      </c>
      <c r="Q252" s="23">
        <v>200</v>
      </c>
      <c r="R252" s="25">
        <v>1</v>
      </c>
      <c r="S252" s="23">
        <f t="shared" si="198"/>
        <v>88354</v>
      </c>
      <c r="T252" s="24">
        <f t="shared" si="199"/>
        <v>140742</v>
      </c>
    </row>
    <row r="253" spans="1:20" ht="20.100000000000001" customHeight="1">
      <c r="A253" s="22">
        <v>44317</v>
      </c>
      <c r="B253" s="23">
        <v>75200</v>
      </c>
      <c r="C253" s="23">
        <f t="shared" si="193"/>
        <v>12784</v>
      </c>
      <c r="D253" s="23"/>
      <c r="E253" s="23"/>
      <c r="F253" s="23"/>
      <c r="G253" s="23">
        <f t="shared" ref="G253:G262" si="201">ROUNDUP(((B253+C253)*0.14),0)</f>
        <v>12318</v>
      </c>
      <c r="H253" s="23"/>
      <c r="I253" s="24">
        <f t="shared" si="195"/>
        <v>100302</v>
      </c>
      <c r="J253" s="23">
        <f t="shared" si="196"/>
        <v>8799</v>
      </c>
      <c r="K253" s="23"/>
      <c r="L253" s="25">
        <f t="shared" si="200"/>
        <v>12318</v>
      </c>
      <c r="M253" s="23">
        <v>580</v>
      </c>
      <c r="N253" s="23">
        <v>245</v>
      </c>
      <c r="O253" s="23">
        <v>5000</v>
      </c>
      <c r="P253" s="23">
        <v>960</v>
      </c>
      <c r="Q253" s="23">
        <v>200</v>
      </c>
      <c r="R253" s="25">
        <v>1</v>
      </c>
      <c r="S253" s="23">
        <f t="shared" si="198"/>
        <v>28103</v>
      </c>
      <c r="T253" s="24">
        <f t="shared" si="199"/>
        <v>72199</v>
      </c>
    </row>
    <row r="254" spans="1:20" ht="20.100000000000001" customHeight="1">
      <c r="A254" s="22">
        <v>44348</v>
      </c>
      <c r="B254" s="23">
        <f>B253</f>
        <v>75200</v>
      </c>
      <c r="C254" s="23">
        <f t="shared" si="193"/>
        <v>12784</v>
      </c>
      <c r="D254" s="23"/>
      <c r="E254" s="23"/>
      <c r="F254" s="23"/>
      <c r="G254" s="23">
        <f t="shared" si="201"/>
        <v>12318</v>
      </c>
      <c r="H254" s="25"/>
      <c r="I254" s="24">
        <f t="shared" si="195"/>
        <v>100302</v>
      </c>
      <c r="J254" s="23">
        <f t="shared" si="196"/>
        <v>8799</v>
      </c>
      <c r="K254" s="23"/>
      <c r="L254" s="25">
        <f t="shared" si="200"/>
        <v>12318</v>
      </c>
      <c r="M254" s="23">
        <v>580</v>
      </c>
      <c r="N254" s="23">
        <v>245</v>
      </c>
      <c r="O254" s="23">
        <v>5000</v>
      </c>
      <c r="P254" s="23">
        <v>960</v>
      </c>
      <c r="Q254" s="23">
        <v>200</v>
      </c>
      <c r="R254" s="25">
        <v>1</v>
      </c>
      <c r="S254" s="23">
        <f t="shared" si="198"/>
        <v>28103</v>
      </c>
      <c r="T254" s="24">
        <f t="shared" si="199"/>
        <v>72199</v>
      </c>
    </row>
    <row r="255" spans="1:20" ht="20.100000000000001" customHeight="1">
      <c r="A255" s="22">
        <v>44378</v>
      </c>
      <c r="B255" s="23">
        <v>77500</v>
      </c>
      <c r="C255" s="23">
        <f t="shared" si="193"/>
        <v>13175</v>
      </c>
      <c r="D255" s="23"/>
      <c r="E255" s="23"/>
      <c r="F255" s="23"/>
      <c r="G255" s="23">
        <f t="shared" si="201"/>
        <v>12695</v>
      </c>
      <c r="H255" s="25"/>
      <c r="I255" s="24">
        <f t="shared" si="195"/>
        <v>103370</v>
      </c>
      <c r="J255" s="23">
        <f t="shared" si="196"/>
        <v>9068</v>
      </c>
      <c r="K255" s="23"/>
      <c r="L255" s="25">
        <f t="shared" si="200"/>
        <v>12695</v>
      </c>
      <c r="M255" s="23">
        <v>580</v>
      </c>
      <c r="N255" s="23">
        <v>245</v>
      </c>
      <c r="O255" s="23">
        <v>5000</v>
      </c>
      <c r="P255" s="23">
        <v>960</v>
      </c>
      <c r="Q255" s="23">
        <v>200</v>
      </c>
      <c r="R255" s="25">
        <v>1</v>
      </c>
      <c r="S255" s="23">
        <f t="shared" si="198"/>
        <v>28749</v>
      </c>
      <c r="T255" s="24">
        <f t="shared" si="199"/>
        <v>74621</v>
      </c>
    </row>
    <row r="256" spans="1:20" ht="20.100000000000001" customHeight="1">
      <c r="A256" s="22">
        <v>44409</v>
      </c>
      <c r="B256" s="23">
        <v>77500</v>
      </c>
      <c r="C256" s="23">
        <f t="shared" si="193"/>
        <v>13175</v>
      </c>
      <c r="D256" s="23"/>
      <c r="E256" s="23"/>
      <c r="F256" s="23"/>
      <c r="G256" s="23">
        <f t="shared" si="201"/>
        <v>12695</v>
      </c>
      <c r="H256" s="25"/>
      <c r="I256" s="24">
        <f t="shared" si="195"/>
        <v>103370</v>
      </c>
      <c r="J256" s="23">
        <f t="shared" si="196"/>
        <v>9068</v>
      </c>
      <c r="K256" s="23"/>
      <c r="L256" s="25">
        <f t="shared" si="200"/>
        <v>12695</v>
      </c>
      <c r="M256" s="23">
        <v>580</v>
      </c>
      <c r="N256" s="23"/>
      <c r="O256" s="23">
        <v>5000</v>
      </c>
      <c r="P256" s="23">
        <v>960</v>
      </c>
      <c r="Q256" s="23">
        <v>200</v>
      </c>
      <c r="R256" s="25">
        <v>1</v>
      </c>
      <c r="S256" s="23">
        <f t="shared" si="198"/>
        <v>28504</v>
      </c>
      <c r="T256" s="24">
        <f t="shared" si="199"/>
        <v>74866</v>
      </c>
    </row>
    <row r="257" spans="1:20" ht="20.100000000000001" customHeight="1">
      <c r="A257" s="22">
        <v>44440</v>
      </c>
      <c r="B257" s="23">
        <v>77500</v>
      </c>
      <c r="C257" s="23">
        <f t="shared" si="193"/>
        <v>13175</v>
      </c>
      <c r="D257" s="23"/>
      <c r="E257" s="23"/>
      <c r="F257" s="23"/>
      <c r="G257" s="23">
        <f t="shared" si="201"/>
        <v>12695</v>
      </c>
      <c r="H257" s="25"/>
      <c r="I257" s="24">
        <f t="shared" si="195"/>
        <v>103370</v>
      </c>
      <c r="J257" s="23">
        <f t="shared" si="196"/>
        <v>9068</v>
      </c>
      <c r="K257" s="23"/>
      <c r="L257" s="25">
        <f t="shared" si="200"/>
        <v>12695</v>
      </c>
      <c r="M257" s="23">
        <v>580</v>
      </c>
      <c r="N257" s="23">
        <v>245</v>
      </c>
      <c r="O257" s="23">
        <v>5000</v>
      </c>
      <c r="P257" s="23">
        <v>960</v>
      </c>
      <c r="Q257" s="23">
        <v>200</v>
      </c>
      <c r="R257" s="25">
        <v>1</v>
      </c>
      <c r="S257" s="23">
        <f t="shared" si="198"/>
        <v>28749</v>
      </c>
      <c r="T257" s="24">
        <f t="shared" si="199"/>
        <v>74621</v>
      </c>
    </row>
    <row r="258" spans="1:20" ht="20.100000000000001" customHeight="1">
      <c r="A258" s="22">
        <v>44470</v>
      </c>
      <c r="B258" s="23">
        <v>77500</v>
      </c>
      <c r="C258" s="23">
        <f>ROUND((B258)*0.28,0)</f>
        <v>21700</v>
      </c>
      <c r="D258" s="23"/>
      <c r="E258" s="23"/>
      <c r="F258" s="23">
        <v>18250</v>
      </c>
      <c r="G258" s="23">
        <f t="shared" si="201"/>
        <v>13888</v>
      </c>
      <c r="H258" s="25"/>
      <c r="I258" s="24">
        <f t="shared" si="195"/>
        <v>131338</v>
      </c>
      <c r="J258" s="23">
        <f t="shared" si="196"/>
        <v>9920</v>
      </c>
      <c r="K258" s="23">
        <v>1825</v>
      </c>
      <c r="L258" s="25">
        <f t="shared" si="200"/>
        <v>13888</v>
      </c>
      <c r="M258" s="23">
        <v>580</v>
      </c>
      <c r="N258" s="23"/>
      <c r="O258" s="23">
        <v>5000</v>
      </c>
      <c r="P258" s="23">
        <v>960</v>
      </c>
      <c r="Q258" s="23">
        <v>200</v>
      </c>
      <c r="R258" s="25">
        <v>1</v>
      </c>
      <c r="S258" s="23">
        <f t="shared" si="198"/>
        <v>32374</v>
      </c>
      <c r="T258" s="24">
        <f t="shared" si="199"/>
        <v>98964</v>
      </c>
    </row>
    <row r="259" spans="1:20" ht="20.100000000000001" customHeight="1">
      <c r="A259" s="22">
        <v>44501</v>
      </c>
      <c r="B259" s="23">
        <v>77500</v>
      </c>
      <c r="C259" s="23">
        <f t="shared" ref="C259:C262" si="202">ROUND((B259)*0.28,0)</f>
        <v>21700</v>
      </c>
      <c r="D259" s="23"/>
      <c r="E259" s="23"/>
      <c r="F259" s="23"/>
      <c r="G259" s="23">
        <f t="shared" si="201"/>
        <v>13888</v>
      </c>
      <c r="H259" s="25"/>
      <c r="I259" s="24">
        <f t="shared" si="195"/>
        <v>113088</v>
      </c>
      <c r="J259" s="23">
        <f t="shared" si="196"/>
        <v>9920</v>
      </c>
      <c r="K259" s="23"/>
      <c r="L259" s="25">
        <f t="shared" si="200"/>
        <v>13888</v>
      </c>
      <c r="M259" s="23">
        <v>580</v>
      </c>
      <c r="N259" s="23">
        <v>245</v>
      </c>
      <c r="O259" s="23">
        <v>5000</v>
      </c>
      <c r="P259" s="23">
        <v>960</v>
      </c>
      <c r="Q259" s="23">
        <v>200</v>
      </c>
      <c r="R259" s="25">
        <v>1</v>
      </c>
      <c r="S259" s="23">
        <f t="shared" si="198"/>
        <v>30794</v>
      </c>
      <c r="T259" s="24">
        <f t="shared" si="199"/>
        <v>82294</v>
      </c>
    </row>
    <row r="260" spans="1:20" ht="20.100000000000001" customHeight="1">
      <c r="A260" s="22">
        <v>44531</v>
      </c>
      <c r="B260" s="23">
        <v>77500</v>
      </c>
      <c r="C260" s="23">
        <f t="shared" si="202"/>
        <v>21700</v>
      </c>
      <c r="D260" s="23"/>
      <c r="E260" s="23"/>
      <c r="F260" s="23">
        <v>48498</v>
      </c>
      <c r="G260" s="23">
        <v>31211</v>
      </c>
      <c r="H260" s="25"/>
      <c r="I260" s="24">
        <f t="shared" si="195"/>
        <v>178909</v>
      </c>
      <c r="J260" s="23">
        <v>17323</v>
      </c>
      <c r="K260" s="23">
        <v>9920</v>
      </c>
      <c r="L260" s="25">
        <f t="shared" si="200"/>
        <v>31211</v>
      </c>
      <c r="M260" s="23">
        <v>580</v>
      </c>
      <c r="N260" s="23">
        <v>0</v>
      </c>
      <c r="O260" s="23">
        <v>38549</v>
      </c>
      <c r="P260" s="23">
        <v>960</v>
      </c>
      <c r="Q260" s="23">
        <v>200</v>
      </c>
      <c r="R260" s="25">
        <v>1</v>
      </c>
      <c r="S260" s="23">
        <f t="shared" si="198"/>
        <v>98744</v>
      </c>
      <c r="T260" s="24">
        <f t="shared" si="199"/>
        <v>80165</v>
      </c>
    </row>
    <row r="261" spans="1:20" ht="20.100000000000001" customHeight="1">
      <c r="A261" s="22">
        <v>44562</v>
      </c>
      <c r="B261" s="23">
        <v>77500</v>
      </c>
      <c r="C261" s="23">
        <f t="shared" si="202"/>
        <v>21700</v>
      </c>
      <c r="D261" s="23"/>
      <c r="E261" s="23"/>
      <c r="F261" s="23"/>
      <c r="G261" s="23">
        <f t="shared" si="201"/>
        <v>13888</v>
      </c>
      <c r="H261" s="25"/>
      <c r="I261" s="24">
        <f t="shared" si="195"/>
        <v>113088</v>
      </c>
      <c r="J261" s="23">
        <f t="shared" si="196"/>
        <v>9920</v>
      </c>
      <c r="K261" s="23"/>
      <c r="L261" s="25">
        <f t="shared" si="200"/>
        <v>13888</v>
      </c>
      <c r="M261" s="23">
        <v>580</v>
      </c>
      <c r="N261" s="23">
        <v>245</v>
      </c>
      <c r="O261" s="23">
        <v>24000</v>
      </c>
      <c r="P261" s="23">
        <v>960</v>
      </c>
      <c r="Q261" s="23">
        <v>200</v>
      </c>
      <c r="R261" s="25">
        <v>1</v>
      </c>
      <c r="S261" s="23">
        <f t="shared" si="198"/>
        <v>49794</v>
      </c>
      <c r="T261" s="24">
        <f t="shared" si="199"/>
        <v>63294</v>
      </c>
    </row>
    <row r="262" spans="1:20" ht="20.100000000000001" customHeight="1">
      <c r="A262" s="22">
        <v>44593</v>
      </c>
      <c r="B262" s="23">
        <v>77500</v>
      </c>
      <c r="C262" s="23">
        <f t="shared" si="202"/>
        <v>21700</v>
      </c>
      <c r="D262" s="23"/>
      <c r="E262" s="23"/>
      <c r="F262" s="23"/>
      <c r="G262" s="23">
        <f t="shared" si="201"/>
        <v>13888</v>
      </c>
      <c r="H262" s="25"/>
      <c r="I262" s="24">
        <f t="shared" si="195"/>
        <v>113088</v>
      </c>
      <c r="J262" s="23">
        <f t="shared" si="196"/>
        <v>9920</v>
      </c>
      <c r="K262" s="23"/>
      <c r="L262" s="25">
        <f t="shared" si="200"/>
        <v>13888</v>
      </c>
      <c r="M262" s="23">
        <v>580</v>
      </c>
      <c r="N262" s="23">
        <v>245</v>
      </c>
      <c r="O262" s="23"/>
      <c r="P262" s="23">
        <v>960</v>
      </c>
      <c r="Q262" s="23">
        <v>300</v>
      </c>
      <c r="R262" s="25">
        <v>1</v>
      </c>
      <c r="S262" s="23">
        <f t="shared" si="198"/>
        <v>25894</v>
      </c>
      <c r="T262" s="24">
        <f t="shared" si="199"/>
        <v>87194</v>
      </c>
    </row>
    <row r="263" spans="1:20" ht="20.100000000000001" customHeight="1">
      <c r="A263" s="26" t="s">
        <v>4</v>
      </c>
      <c r="B263" s="24">
        <f>SUM(B251:B262)</f>
        <v>920800</v>
      </c>
      <c r="C263" s="24">
        <f t="shared" ref="C263" si="203">SUM(C251:C262)</f>
        <v>199161</v>
      </c>
      <c r="D263" s="24">
        <f t="shared" ref="D263" si="204">SUM(D251:D262)</f>
        <v>0</v>
      </c>
      <c r="E263" s="24">
        <f t="shared" ref="E263" si="205">SUM(E251:E262)</f>
        <v>0</v>
      </c>
      <c r="F263" s="24">
        <f t="shared" ref="F263" si="206">SUM(F251:F262)</f>
        <v>180992</v>
      </c>
      <c r="G263" s="24">
        <f t="shared" ref="G263" si="207">SUM(G251:G262)</f>
        <v>188670</v>
      </c>
      <c r="H263" s="24">
        <f t="shared" ref="H263" si="208">SUM(H251:H262)</f>
        <v>0</v>
      </c>
      <c r="I263" s="24">
        <f t="shared" ref="I263:T263" si="209">SUM(I251:I262)</f>
        <v>1489623</v>
      </c>
      <c r="J263" s="24">
        <f t="shared" si="209"/>
        <v>119403</v>
      </c>
      <c r="K263" s="24">
        <f t="shared" si="209"/>
        <v>23173</v>
      </c>
      <c r="L263" s="24">
        <f t="shared" si="209"/>
        <v>188670</v>
      </c>
      <c r="M263" s="24">
        <f t="shared" si="209"/>
        <v>6960</v>
      </c>
      <c r="N263" s="24">
        <f t="shared" si="209"/>
        <v>2205</v>
      </c>
      <c r="O263" s="24">
        <f t="shared" si="209"/>
        <v>141822</v>
      </c>
      <c r="P263" s="24">
        <f t="shared" si="209"/>
        <v>11520</v>
      </c>
      <c r="Q263" s="24">
        <f t="shared" si="209"/>
        <v>2500</v>
      </c>
      <c r="R263" s="24">
        <f t="shared" si="209"/>
        <v>12</v>
      </c>
      <c r="S263" s="24">
        <f t="shared" si="209"/>
        <v>496265</v>
      </c>
      <c r="T263" s="24">
        <f t="shared" si="209"/>
        <v>993358</v>
      </c>
    </row>
    <row r="264" spans="1:20" ht="20.100000000000001" customHeight="1">
      <c r="A264" s="29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 spans="1:20" ht="20.100000000000001" customHeight="1">
      <c r="A265" s="29"/>
      <c r="B265" s="27"/>
      <c r="C265" s="27"/>
      <c r="D265" s="27"/>
      <c r="E265" s="27"/>
      <c r="F265" s="27"/>
      <c r="G265" s="27"/>
      <c r="H265" s="27"/>
      <c r="I265" s="27"/>
      <c r="J265" s="27"/>
      <c r="K265" s="71"/>
      <c r="L265" s="71"/>
      <c r="M265" s="71"/>
      <c r="N265" s="71"/>
      <c r="O265" s="27"/>
      <c r="P265" s="27"/>
      <c r="Q265" s="27"/>
      <c r="R265" s="27"/>
      <c r="S265" s="27"/>
      <c r="T265" s="27"/>
    </row>
    <row r="266" spans="1:20" ht="20.100000000000001" customHeight="1">
      <c r="A266" s="29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 spans="1:20" ht="20.100000000000001" customHeight="1">
      <c r="A267" s="69" t="s">
        <v>30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18"/>
    </row>
    <row r="268" spans="1:20" ht="20.100000000000001" customHeight="1">
      <c r="A268" s="69" t="s">
        <v>48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</row>
    <row r="269" spans="1:20" ht="20.100000000000001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20.100000000000001" customHeight="1">
      <c r="A270" s="18" t="s">
        <v>97</v>
      </c>
      <c r="B270" s="18"/>
      <c r="C270" s="18"/>
      <c r="D270" s="18"/>
      <c r="E270" s="18"/>
      <c r="F270" s="18"/>
      <c r="G270" s="18"/>
      <c r="H270" s="18"/>
      <c r="I270" s="18"/>
      <c r="J270" s="18" t="s">
        <v>81</v>
      </c>
      <c r="K270" s="18"/>
      <c r="L270" s="18"/>
      <c r="M270" s="19"/>
      <c r="N270" s="19"/>
      <c r="O270" s="19"/>
      <c r="P270" s="18"/>
      <c r="Q270" s="18"/>
      <c r="R270" s="18"/>
      <c r="S270" s="18"/>
      <c r="T270" s="18"/>
    </row>
    <row r="271" spans="1:20" ht="20.100000000000001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9"/>
      <c r="N271" s="19"/>
      <c r="O271" s="19"/>
      <c r="P271" s="18"/>
      <c r="Q271" s="18"/>
      <c r="R271" s="18"/>
      <c r="S271" s="18"/>
      <c r="T271" s="18"/>
    </row>
    <row r="272" spans="1:20" ht="39.950000000000003" customHeight="1">
      <c r="A272" s="20" t="s">
        <v>0</v>
      </c>
      <c r="B272" s="20" t="s">
        <v>1</v>
      </c>
      <c r="C272" s="20" t="s">
        <v>2</v>
      </c>
      <c r="D272" s="20" t="s">
        <v>3</v>
      </c>
      <c r="E272" s="20" t="s">
        <v>126</v>
      </c>
      <c r="F272" s="20" t="s">
        <v>19</v>
      </c>
      <c r="G272" s="20" t="s">
        <v>123</v>
      </c>
      <c r="H272" s="20" t="s">
        <v>127</v>
      </c>
      <c r="I272" s="21" t="s">
        <v>4</v>
      </c>
      <c r="J272" s="20" t="s">
        <v>9</v>
      </c>
      <c r="K272" s="20" t="s">
        <v>124</v>
      </c>
      <c r="L272" s="20" t="s">
        <v>125</v>
      </c>
      <c r="M272" s="20" t="s">
        <v>16</v>
      </c>
      <c r="N272" s="20" t="s">
        <v>128</v>
      </c>
      <c r="O272" s="20" t="s">
        <v>11</v>
      </c>
      <c r="P272" s="20" t="s">
        <v>6</v>
      </c>
      <c r="Q272" s="20" t="s">
        <v>129</v>
      </c>
      <c r="R272" s="20" t="s">
        <v>121</v>
      </c>
      <c r="S272" s="20" t="s">
        <v>5</v>
      </c>
      <c r="T272" s="20" t="s">
        <v>7</v>
      </c>
    </row>
    <row r="273" spans="1:20" ht="20.100000000000001" customHeight="1">
      <c r="A273" s="22">
        <v>44256</v>
      </c>
      <c r="B273" s="23">
        <v>135300</v>
      </c>
      <c r="C273" s="23">
        <f t="shared" ref="C273:C279" si="210">ROUND((B273)*0.17,0)</f>
        <v>23001</v>
      </c>
      <c r="D273" s="23">
        <f t="shared" ref="D273:D279" si="211">ROUND((B273)*0.08,0)</f>
        <v>10824</v>
      </c>
      <c r="E273" s="23">
        <v>1200</v>
      </c>
      <c r="F273" s="23"/>
      <c r="G273" s="23">
        <f t="shared" ref="G273" si="212">ROUNDUP(((B273+C273)*0.14),0)</f>
        <v>22163</v>
      </c>
      <c r="H273" s="23"/>
      <c r="I273" s="24">
        <f t="shared" ref="I273:I284" si="213">SUM(B273:H273)</f>
        <v>192488</v>
      </c>
      <c r="J273" s="23">
        <f t="shared" ref="J273:J284" si="214">ROUNDUP(((B273+C273)*0.1),0)</f>
        <v>15831</v>
      </c>
      <c r="K273" s="23"/>
      <c r="L273" s="25">
        <f t="shared" ref="L273" si="215">G273+H273</f>
        <v>22163</v>
      </c>
      <c r="M273" s="23"/>
      <c r="N273" s="23"/>
      <c r="O273" s="23">
        <v>20000</v>
      </c>
      <c r="P273" s="23">
        <v>960</v>
      </c>
      <c r="Q273" s="23">
        <v>200</v>
      </c>
      <c r="R273" s="25">
        <v>1</v>
      </c>
      <c r="S273" s="23">
        <f t="shared" ref="S273:S284" si="216">SUM(J273:R273)</f>
        <v>59155</v>
      </c>
      <c r="T273" s="24">
        <f t="shared" ref="T273:T284" si="217">I273-S273</f>
        <v>133333</v>
      </c>
    </row>
    <row r="274" spans="1:20" ht="20.100000000000001" customHeight="1">
      <c r="A274" s="22">
        <v>44287</v>
      </c>
      <c r="B274" s="23">
        <v>135300</v>
      </c>
      <c r="C274" s="23">
        <f t="shared" si="210"/>
        <v>23001</v>
      </c>
      <c r="D274" s="23">
        <f t="shared" si="211"/>
        <v>10824</v>
      </c>
      <c r="E274" s="23">
        <v>1200</v>
      </c>
      <c r="F274" s="23">
        <v>378888</v>
      </c>
      <c r="G274" s="23">
        <v>62800</v>
      </c>
      <c r="H274" s="23"/>
      <c r="I274" s="24">
        <f t="shared" si="213"/>
        <v>612013</v>
      </c>
      <c r="J274" s="23">
        <f t="shared" si="214"/>
        <v>15831</v>
      </c>
      <c r="K274" s="23">
        <v>31852</v>
      </c>
      <c r="L274" s="25">
        <f t="shared" ref="L274:L284" si="218">G274+H274</f>
        <v>62800</v>
      </c>
      <c r="M274" s="23"/>
      <c r="N274" s="23"/>
      <c r="O274" s="23">
        <v>133666</v>
      </c>
      <c r="P274" s="23">
        <v>960</v>
      </c>
      <c r="Q274" s="23">
        <v>200</v>
      </c>
      <c r="R274" s="25">
        <v>1</v>
      </c>
      <c r="S274" s="23">
        <f t="shared" si="216"/>
        <v>245310</v>
      </c>
      <c r="T274" s="24">
        <f t="shared" si="217"/>
        <v>366703</v>
      </c>
    </row>
    <row r="275" spans="1:20" ht="20.100000000000001" customHeight="1">
      <c r="A275" s="22">
        <v>44317</v>
      </c>
      <c r="B275" s="23">
        <v>135300</v>
      </c>
      <c r="C275" s="23">
        <f t="shared" si="210"/>
        <v>23001</v>
      </c>
      <c r="D275" s="23">
        <f t="shared" si="211"/>
        <v>10824</v>
      </c>
      <c r="E275" s="23">
        <v>1200</v>
      </c>
      <c r="F275" s="23"/>
      <c r="G275" s="23">
        <f t="shared" ref="G275:G284" si="219">ROUNDUP(((B275+C275)*0.14),0)</f>
        <v>22163</v>
      </c>
      <c r="H275" s="23"/>
      <c r="I275" s="24">
        <f t="shared" si="213"/>
        <v>192488</v>
      </c>
      <c r="J275" s="23">
        <f t="shared" si="214"/>
        <v>15831</v>
      </c>
      <c r="K275" s="23"/>
      <c r="L275" s="25">
        <f t="shared" si="218"/>
        <v>22163</v>
      </c>
      <c r="M275" s="23"/>
      <c r="N275" s="23"/>
      <c r="O275" s="23">
        <v>20000</v>
      </c>
      <c r="P275" s="23">
        <v>960</v>
      </c>
      <c r="Q275" s="23">
        <v>200</v>
      </c>
      <c r="R275" s="25">
        <v>1</v>
      </c>
      <c r="S275" s="23">
        <f t="shared" si="216"/>
        <v>59155</v>
      </c>
      <c r="T275" s="24">
        <f t="shared" si="217"/>
        <v>133333</v>
      </c>
    </row>
    <row r="276" spans="1:20" ht="20.100000000000001" customHeight="1">
      <c r="A276" s="22">
        <v>44348</v>
      </c>
      <c r="B276" s="23">
        <f>B275</f>
        <v>135300</v>
      </c>
      <c r="C276" s="23">
        <f t="shared" si="210"/>
        <v>23001</v>
      </c>
      <c r="D276" s="23">
        <f t="shared" si="211"/>
        <v>10824</v>
      </c>
      <c r="E276" s="23">
        <v>1200</v>
      </c>
      <c r="F276" s="23"/>
      <c r="G276" s="23">
        <f t="shared" si="219"/>
        <v>22163</v>
      </c>
      <c r="H276" s="25"/>
      <c r="I276" s="24">
        <f t="shared" si="213"/>
        <v>192488</v>
      </c>
      <c r="J276" s="23">
        <f t="shared" si="214"/>
        <v>15831</v>
      </c>
      <c r="K276" s="23"/>
      <c r="L276" s="25">
        <f t="shared" si="218"/>
        <v>22163</v>
      </c>
      <c r="M276" s="23"/>
      <c r="N276" s="23"/>
      <c r="O276" s="23">
        <v>20000</v>
      </c>
      <c r="P276" s="23">
        <v>960</v>
      </c>
      <c r="Q276" s="23">
        <v>200</v>
      </c>
      <c r="R276" s="25">
        <v>1</v>
      </c>
      <c r="S276" s="23">
        <f t="shared" si="216"/>
        <v>59155</v>
      </c>
      <c r="T276" s="24">
        <f t="shared" si="217"/>
        <v>133333</v>
      </c>
    </row>
    <row r="277" spans="1:20" ht="20.100000000000001" customHeight="1">
      <c r="A277" s="22">
        <v>44378</v>
      </c>
      <c r="B277" s="23">
        <f>B276</f>
        <v>135300</v>
      </c>
      <c r="C277" s="23">
        <f t="shared" si="210"/>
        <v>23001</v>
      </c>
      <c r="D277" s="23">
        <f t="shared" si="211"/>
        <v>10824</v>
      </c>
      <c r="E277" s="23">
        <v>1200</v>
      </c>
      <c r="F277" s="23"/>
      <c r="G277" s="23">
        <f t="shared" si="219"/>
        <v>22163</v>
      </c>
      <c r="H277" s="25"/>
      <c r="I277" s="24">
        <f t="shared" si="213"/>
        <v>192488</v>
      </c>
      <c r="J277" s="23">
        <f t="shared" si="214"/>
        <v>15831</v>
      </c>
      <c r="K277" s="23"/>
      <c r="L277" s="25">
        <f t="shared" si="218"/>
        <v>22163</v>
      </c>
      <c r="M277" s="23"/>
      <c r="N277" s="23"/>
      <c r="O277" s="23">
        <v>20000</v>
      </c>
      <c r="P277" s="23">
        <v>960</v>
      </c>
      <c r="Q277" s="23">
        <v>200</v>
      </c>
      <c r="R277" s="25">
        <v>1</v>
      </c>
      <c r="S277" s="23">
        <f t="shared" si="216"/>
        <v>59155</v>
      </c>
      <c r="T277" s="24">
        <f t="shared" si="217"/>
        <v>133333</v>
      </c>
    </row>
    <row r="278" spans="1:20" ht="20.100000000000001" customHeight="1">
      <c r="A278" s="22">
        <v>44409</v>
      </c>
      <c r="B278" s="23">
        <f t="shared" ref="B278:B284" si="220">B277</f>
        <v>135300</v>
      </c>
      <c r="C278" s="23">
        <f t="shared" si="210"/>
        <v>23001</v>
      </c>
      <c r="D278" s="23">
        <f t="shared" si="211"/>
        <v>10824</v>
      </c>
      <c r="E278" s="23">
        <v>1200</v>
      </c>
      <c r="F278" s="23"/>
      <c r="G278" s="23">
        <f t="shared" si="219"/>
        <v>22163</v>
      </c>
      <c r="H278" s="25"/>
      <c r="I278" s="24">
        <f t="shared" si="213"/>
        <v>192488</v>
      </c>
      <c r="J278" s="23">
        <f t="shared" si="214"/>
        <v>15831</v>
      </c>
      <c r="K278" s="23"/>
      <c r="L278" s="25">
        <f t="shared" si="218"/>
        <v>22163</v>
      </c>
      <c r="M278" s="23"/>
      <c r="N278" s="23"/>
      <c r="O278" s="23">
        <v>20000</v>
      </c>
      <c r="P278" s="23">
        <v>960</v>
      </c>
      <c r="Q278" s="23">
        <v>200</v>
      </c>
      <c r="R278" s="25">
        <v>1</v>
      </c>
      <c r="S278" s="23">
        <f t="shared" si="216"/>
        <v>59155</v>
      </c>
      <c r="T278" s="24">
        <f t="shared" si="217"/>
        <v>133333</v>
      </c>
    </row>
    <row r="279" spans="1:20" ht="20.100000000000001" customHeight="1">
      <c r="A279" s="22">
        <v>44440</v>
      </c>
      <c r="B279" s="23">
        <f t="shared" si="220"/>
        <v>135300</v>
      </c>
      <c r="C279" s="23">
        <f t="shared" si="210"/>
        <v>23001</v>
      </c>
      <c r="D279" s="23">
        <f t="shared" si="211"/>
        <v>10824</v>
      </c>
      <c r="E279" s="23">
        <v>1200</v>
      </c>
      <c r="F279" s="23"/>
      <c r="G279" s="23">
        <f t="shared" si="219"/>
        <v>22163</v>
      </c>
      <c r="H279" s="25"/>
      <c r="I279" s="24">
        <f t="shared" si="213"/>
        <v>192488</v>
      </c>
      <c r="J279" s="23">
        <f t="shared" si="214"/>
        <v>15831</v>
      </c>
      <c r="K279" s="23"/>
      <c r="L279" s="25">
        <f t="shared" si="218"/>
        <v>22163</v>
      </c>
      <c r="M279" s="23"/>
      <c r="N279" s="23"/>
      <c r="O279" s="23">
        <v>20000</v>
      </c>
      <c r="P279" s="23">
        <v>960</v>
      </c>
      <c r="Q279" s="23">
        <v>200</v>
      </c>
      <c r="R279" s="25">
        <v>1</v>
      </c>
      <c r="S279" s="23">
        <f t="shared" si="216"/>
        <v>59155</v>
      </c>
      <c r="T279" s="24">
        <f t="shared" si="217"/>
        <v>133333</v>
      </c>
    </row>
    <row r="280" spans="1:20" ht="20.100000000000001" customHeight="1">
      <c r="A280" s="22">
        <v>44470</v>
      </c>
      <c r="B280" s="23">
        <f t="shared" si="220"/>
        <v>135300</v>
      </c>
      <c r="C280" s="23">
        <f>ROUND((B280)*0.28,0)</f>
        <v>37884</v>
      </c>
      <c r="D280" s="23">
        <f>ROUND((B280)*0.09,0)</f>
        <v>12177</v>
      </c>
      <c r="E280" s="23">
        <v>1200</v>
      </c>
      <c r="F280" s="23">
        <v>34850</v>
      </c>
      <c r="G280" s="23">
        <f t="shared" si="219"/>
        <v>24246</v>
      </c>
      <c r="H280" s="25"/>
      <c r="I280" s="24">
        <f t="shared" si="213"/>
        <v>245657</v>
      </c>
      <c r="J280" s="23">
        <f t="shared" si="214"/>
        <v>17319</v>
      </c>
      <c r="K280" s="23">
        <v>3485</v>
      </c>
      <c r="L280" s="25">
        <f t="shared" si="218"/>
        <v>24246</v>
      </c>
      <c r="M280" s="23"/>
      <c r="N280" s="23"/>
      <c r="O280" s="23">
        <v>20000</v>
      </c>
      <c r="P280" s="23">
        <v>960</v>
      </c>
      <c r="Q280" s="23">
        <v>200</v>
      </c>
      <c r="R280" s="25">
        <v>1</v>
      </c>
      <c r="S280" s="23">
        <f t="shared" si="216"/>
        <v>66211</v>
      </c>
      <c r="T280" s="24">
        <f t="shared" si="217"/>
        <v>179446</v>
      </c>
    </row>
    <row r="281" spans="1:20" ht="20.100000000000001" customHeight="1">
      <c r="A281" s="22">
        <v>44501</v>
      </c>
      <c r="B281" s="23">
        <f t="shared" si="220"/>
        <v>135300</v>
      </c>
      <c r="C281" s="23">
        <f t="shared" ref="C281:C284" si="221">ROUND((B281)*0.28,0)</f>
        <v>37884</v>
      </c>
      <c r="D281" s="23">
        <f t="shared" ref="D281:D284" si="222">ROUND((B281)*0.09,0)</f>
        <v>12177</v>
      </c>
      <c r="E281" s="23">
        <v>1200</v>
      </c>
      <c r="F281" s="23"/>
      <c r="G281" s="23">
        <f t="shared" si="219"/>
        <v>24246</v>
      </c>
      <c r="H281" s="25"/>
      <c r="I281" s="24">
        <f t="shared" si="213"/>
        <v>210807</v>
      </c>
      <c r="J281" s="23">
        <f t="shared" si="214"/>
        <v>17319</v>
      </c>
      <c r="K281" s="23"/>
      <c r="L281" s="25">
        <f t="shared" si="218"/>
        <v>24246</v>
      </c>
      <c r="M281" s="23"/>
      <c r="N281" s="23"/>
      <c r="O281" s="23">
        <v>50000</v>
      </c>
      <c r="P281" s="23">
        <v>960</v>
      </c>
      <c r="Q281" s="23">
        <v>200</v>
      </c>
      <c r="R281" s="25">
        <v>1</v>
      </c>
      <c r="S281" s="23">
        <f t="shared" si="216"/>
        <v>92726</v>
      </c>
      <c r="T281" s="24">
        <f t="shared" si="217"/>
        <v>118081</v>
      </c>
    </row>
    <row r="282" spans="1:20" ht="20.100000000000001" customHeight="1">
      <c r="A282" s="22">
        <v>44531</v>
      </c>
      <c r="B282" s="23">
        <v>147900</v>
      </c>
      <c r="C282" s="23">
        <f t="shared" si="221"/>
        <v>41412</v>
      </c>
      <c r="D282" s="23">
        <f t="shared" si="222"/>
        <v>13311</v>
      </c>
      <c r="E282" s="23">
        <v>1200</v>
      </c>
      <c r="F282" s="23">
        <v>125226</v>
      </c>
      <c r="G282" s="23">
        <v>71230</v>
      </c>
      <c r="H282" s="25"/>
      <c r="I282" s="24">
        <f t="shared" si="213"/>
        <v>400279</v>
      </c>
      <c r="J282" s="23">
        <v>44726</v>
      </c>
      <c r="K282" s="23">
        <v>18932</v>
      </c>
      <c r="L282" s="25">
        <f t="shared" si="218"/>
        <v>71230</v>
      </c>
      <c r="M282" s="23"/>
      <c r="N282" s="23"/>
      <c r="O282" s="23">
        <v>87568</v>
      </c>
      <c r="P282" s="23">
        <v>960</v>
      </c>
      <c r="Q282" s="23">
        <v>200</v>
      </c>
      <c r="R282" s="25">
        <v>1</v>
      </c>
      <c r="S282" s="23">
        <f t="shared" si="216"/>
        <v>223617</v>
      </c>
      <c r="T282" s="24">
        <f t="shared" si="217"/>
        <v>176662</v>
      </c>
    </row>
    <row r="283" spans="1:20" ht="20.100000000000001" customHeight="1">
      <c r="A283" s="22">
        <v>44562</v>
      </c>
      <c r="B283" s="23">
        <f t="shared" si="220"/>
        <v>147900</v>
      </c>
      <c r="C283" s="23">
        <f t="shared" si="221"/>
        <v>41412</v>
      </c>
      <c r="D283" s="23">
        <f t="shared" si="222"/>
        <v>13311</v>
      </c>
      <c r="E283" s="23">
        <v>1200</v>
      </c>
      <c r="F283" s="23"/>
      <c r="G283" s="23">
        <f t="shared" si="219"/>
        <v>26504</v>
      </c>
      <c r="H283" s="25"/>
      <c r="I283" s="24">
        <f t="shared" si="213"/>
        <v>230327</v>
      </c>
      <c r="J283" s="23">
        <f t="shared" si="214"/>
        <v>18932</v>
      </c>
      <c r="K283" s="23"/>
      <c r="L283" s="25">
        <f t="shared" si="218"/>
        <v>26504</v>
      </c>
      <c r="M283" s="23"/>
      <c r="N283" s="23"/>
      <c r="O283" s="23">
        <v>35000</v>
      </c>
      <c r="P283" s="23">
        <v>960</v>
      </c>
      <c r="Q283" s="23">
        <v>200</v>
      </c>
      <c r="R283" s="25">
        <v>1</v>
      </c>
      <c r="S283" s="23">
        <f t="shared" si="216"/>
        <v>81597</v>
      </c>
      <c r="T283" s="24">
        <f t="shared" si="217"/>
        <v>148730</v>
      </c>
    </row>
    <row r="284" spans="1:20" ht="20.100000000000001" customHeight="1">
      <c r="A284" s="22">
        <v>44593</v>
      </c>
      <c r="B284" s="23">
        <f t="shared" si="220"/>
        <v>147900</v>
      </c>
      <c r="C284" s="23">
        <f t="shared" si="221"/>
        <v>41412</v>
      </c>
      <c r="D284" s="23">
        <f t="shared" si="222"/>
        <v>13311</v>
      </c>
      <c r="E284" s="23">
        <v>1200</v>
      </c>
      <c r="F284" s="23"/>
      <c r="G284" s="23">
        <f t="shared" si="219"/>
        <v>26504</v>
      </c>
      <c r="H284" s="25"/>
      <c r="I284" s="24">
        <f t="shared" si="213"/>
        <v>230327</v>
      </c>
      <c r="J284" s="23">
        <f t="shared" si="214"/>
        <v>18932</v>
      </c>
      <c r="K284" s="23"/>
      <c r="L284" s="25">
        <f t="shared" si="218"/>
        <v>26504</v>
      </c>
      <c r="M284" s="23"/>
      <c r="N284" s="23"/>
      <c r="O284" s="23"/>
      <c r="P284" s="23">
        <v>960</v>
      </c>
      <c r="Q284" s="23">
        <v>300</v>
      </c>
      <c r="R284" s="25">
        <v>1</v>
      </c>
      <c r="S284" s="23">
        <f t="shared" si="216"/>
        <v>46697</v>
      </c>
      <c r="T284" s="24">
        <f t="shared" si="217"/>
        <v>183630</v>
      </c>
    </row>
    <row r="285" spans="1:20" ht="20.100000000000001" customHeight="1">
      <c r="A285" s="26" t="s">
        <v>4</v>
      </c>
      <c r="B285" s="24">
        <f>SUM(B273:B284)</f>
        <v>1661400</v>
      </c>
      <c r="C285" s="24">
        <f t="shared" ref="C285" si="223">SUM(C273:C284)</f>
        <v>361011</v>
      </c>
      <c r="D285" s="24">
        <f t="shared" ref="D285" si="224">SUM(D273:D284)</f>
        <v>140055</v>
      </c>
      <c r="E285" s="24">
        <f t="shared" ref="E285" si="225">SUM(E273:E284)</f>
        <v>14400</v>
      </c>
      <c r="F285" s="24">
        <f t="shared" ref="F285" si="226">SUM(F273:F284)</f>
        <v>538964</v>
      </c>
      <c r="G285" s="24">
        <f t="shared" ref="G285" si="227">SUM(G273:G284)</f>
        <v>368508</v>
      </c>
      <c r="H285" s="24">
        <f t="shared" ref="H285" si="228">SUM(H273:H284)</f>
        <v>0</v>
      </c>
      <c r="I285" s="24">
        <f t="shared" ref="I285:T285" si="229">SUM(I273:I284)</f>
        <v>3084338</v>
      </c>
      <c r="J285" s="24">
        <f t="shared" si="229"/>
        <v>228045</v>
      </c>
      <c r="K285" s="24">
        <f t="shared" si="229"/>
        <v>54269</v>
      </c>
      <c r="L285" s="24">
        <f t="shared" si="229"/>
        <v>368508</v>
      </c>
      <c r="M285" s="24">
        <f t="shared" si="229"/>
        <v>0</v>
      </c>
      <c r="N285" s="24">
        <f t="shared" si="229"/>
        <v>0</v>
      </c>
      <c r="O285" s="24">
        <f t="shared" si="229"/>
        <v>446234</v>
      </c>
      <c r="P285" s="24">
        <f t="shared" si="229"/>
        <v>11520</v>
      </c>
      <c r="Q285" s="24">
        <f t="shared" si="229"/>
        <v>2500</v>
      </c>
      <c r="R285" s="24">
        <f t="shared" si="229"/>
        <v>12</v>
      </c>
      <c r="S285" s="24">
        <f t="shared" si="229"/>
        <v>1111088</v>
      </c>
      <c r="T285" s="24">
        <f t="shared" si="229"/>
        <v>1973250</v>
      </c>
    </row>
    <row r="286" spans="1:20" ht="20.100000000000001" customHeight="1">
      <c r="A286" s="29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 spans="1:20" ht="20.100000000000001" customHeight="1">
      <c r="A287" s="29"/>
      <c r="B287" s="27"/>
      <c r="C287" s="27"/>
      <c r="D287" s="27"/>
      <c r="E287" s="27"/>
      <c r="F287" s="27"/>
      <c r="G287" s="27"/>
      <c r="H287" s="27"/>
      <c r="I287" s="27"/>
      <c r="J287" s="27"/>
      <c r="K287" s="71"/>
      <c r="L287" s="71"/>
      <c r="M287" s="71"/>
      <c r="N287" s="71"/>
      <c r="O287" s="27"/>
      <c r="P287" s="27"/>
      <c r="Q287" s="27"/>
      <c r="R287" s="27"/>
      <c r="S287" s="27"/>
      <c r="T287" s="27"/>
    </row>
    <row r="288" spans="1:20" ht="20.100000000000001" customHeight="1">
      <c r="A288" s="29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 spans="1:20" ht="20.100000000000001" customHeight="1">
      <c r="A289" s="69" t="s">
        <v>30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18"/>
    </row>
    <row r="290" spans="1:20" ht="20.100000000000001" customHeight="1">
      <c r="A290" s="69" t="s">
        <v>48</v>
      </c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 spans="1:20" ht="20.100000000000001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20.100000000000001" customHeight="1">
      <c r="A292" s="18" t="s">
        <v>98</v>
      </c>
      <c r="B292" s="18"/>
      <c r="C292" s="18"/>
      <c r="D292" s="18"/>
      <c r="E292" s="18"/>
      <c r="F292" s="18"/>
      <c r="G292" s="18"/>
      <c r="H292" s="18"/>
      <c r="I292" s="18"/>
      <c r="J292" s="18" t="s">
        <v>99</v>
      </c>
      <c r="K292" s="18"/>
      <c r="L292" s="18"/>
      <c r="M292" s="19"/>
      <c r="N292" s="19"/>
      <c r="O292" s="19"/>
      <c r="P292" s="18"/>
      <c r="Q292" s="18"/>
      <c r="R292" s="18"/>
      <c r="S292" s="18"/>
      <c r="T292" s="18"/>
    </row>
    <row r="293" spans="1:20" ht="20.100000000000001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9"/>
      <c r="N293" s="19"/>
      <c r="O293" s="19"/>
      <c r="P293" s="18"/>
      <c r="Q293" s="18"/>
      <c r="R293" s="18"/>
      <c r="S293" s="18"/>
      <c r="T293" s="18"/>
    </row>
    <row r="294" spans="1:20" ht="39.950000000000003" customHeight="1">
      <c r="A294" s="20" t="s">
        <v>0</v>
      </c>
      <c r="B294" s="20" t="s">
        <v>1</v>
      </c>
      <c r="C294" s="20" t="s">
        <v>2</v>
      </c>
      <c r="D294" s="20" t="s">
        <v>3</v>
      </c>
      <c r="E294" s="20" t="s">
        <v>126</v>
      </c>
      <c r="F294" s="20" t="s">
        <v>19</v>
      </c>
      <c r="G294" s="20" t="s">
        <v>123</v>
      </c>
      <c r="H294" s="20" t="s">
        <v>127</v>
      </c>
      <c r="I294" s="21" t="s">
        <v>4</v>
      </c>
      <c r="J294" s="20" t="s">
        <v>9</v>
      </c>
      <c r="K294" s="20" t="s">
        <v>124</v>
      </c>
      <c r="L294" s="20" t="s">
        <v>125</v>
      </c>
      <c r="M294" s="20" t="s">
        <v>16</v>
      </c>
      <c r="N294" s="20" t="s">
        <v>128</v>
      </c>
      <c r="O294" s="20" t="s">
        <v>11</v>
      </c>
      <c r="P294" s="20" t="s">
        <v>6</v>
      </c>
      <c r="Q294" s="20" t="s">
        <v>129</v>
      </c>
      <c r="R294" s="20" t="s">
        <v>121</v>
      </c>
      <c r="S294" s="20" t="s">
        <v>5</v>
      </c>
      <c r="T294" s="20" t="s">
        <v>7</v>
      </c>
    </row>
    <row r="295" spans="1:20" ht="20.100000000000001" customHeight="1">
      <c r="A295" s="22">
        <v>44256</v>
      </c>
      <c r="B295" s="23">
        <v>92500</v>
      </c>
      <c r="C295" s="23">
        <f t="shared" ref="C295:C301" si="230">ROUND((B295)*0.17,0)</f>
        <v>15725</v>
      </c>
      <c r="D295" s="23">
        <f t="shared" ref="D295:D301" si="231">ROUND((B295)*0.08,0)</f>
        <v>7400</v>
      </c>
      <c r="E295" s="23">
        <v>1200</v>
      </c>
      <c r="F295" s="23"/>
      <c r="G295" s="23">
        <f t="shared" ref="G295" si="232">ROUNDUP(((B295+C295)*0.14),0)</f>
        <v>15152</v>
      </c>
      <c r="H295" s="23"/>
      <c r="I295" s="24">
        <f t="shared" ref="I295:I306" si="233">SUM(B295:H295)</f>
        <v>131977</v>
      </c>
      <c r="J295" s="23">
        <f t="shared" ref="J295:J306" si="234">ROUNDUP(((B295+C295)*0.1),0)</f>
        <v>10823</v>
      </c>
      <c r="K295" s="23"/>
      <c r="L295" s="25">
        <f t="shared" ref="L295" si="235">G295+H295</f>
        <v>15152</v>
      </c>
      <c r="M295" s="23"/>
      <c r="N295" s="23"/>
      <c r="O295" s="23">
        <v>10000</v>
      </c>
      <c r="P295" s="23">
        <v>960</v>
      </c>
      <c r="Q295" s="23">
        <v>200</v>
      </c>
      <c r="R295" s="25">
        <v>1</v>
      </c>
      <c r="S295" s="23">
        <f t="shared" ref="S295:S306" si="236">SUM(J295:R295)</f>
        <v>37136</v>
      </c>
      <c r="T295" s="37">
        <f t="shared" ref="T295:T306" si="237">I295-S295</f>
        <v>94841</v>
      </c>
    </row>
    <row r="296" spans="1:20" ht="20.100000000000001" customHeight="1">
      <c r="A296" s="22">
        <v>44287</v>
      </c>
      <c r="B296" s="23">
        <v>92500</v>
      </c>
      <c r="C296" s="23">
        <f t="shared" si="230"/>
        <v>15725</v>
      </c>
      <c r="D296" s="23">
        <f t="shared" si="231"/>
        <v>7400</v>
      </c>
      <c r="E296" s="23">
        <v>1200</v>
      </c>
      <c r="F296" s="23">
        <v>106286</v>
      </c>
      <c r="G296" s="23">
        <v>24310</v>
      </c>
      <c r="H296" s="23"/>
      <c r="I296" s="24">
        <f t="shared" si="233"/>
        <v>247421</v>
      </c>
      <c r="J296" s="23">
        <f t="shared" si="234"/>
        <v>10823</v>
      </c>
      <c r="K296" s="23">
        <v>7226</v>
      </c>
      <c r="L296" s="25">
        <f t="shared" ref="L296:L306" si="238">G296+H296</f>
        <v>24310</v>
      </c>
      <c r="M296" s="23"/>
      <c r="N296" s="23"/>
      <c r="O296" s="23">
        <v>41886</v>
      </c>
      <c r="P296" s="23">
        <v>960</v>
      </c>
      <c r="Q296" s="23">
        <v>200</v>
      </c>
      <c r="R296" s="25">
        <v>1</v>
      </c>
      <c r="S296" s="23">
        <f t="shared" si="236"/>
        <v>85406</v>
      </c>
      <c r="T296" s="37">
        <f t="shared" si="237"/>
        <v>162015</v>
      </c>
    </row>
    <row r="297" spans="1:20" ht="20.100000000000001" customHeight="1">
      <c r="A297" s="22">
        <v>44317</v>
      </c>
      <c r="B297" s="23">
        <v>92500</v>
      </c>
      <c r="C297" s="23">
        <f t="shared" si="230"/>
        <v>15725</v>
      </c>
      <c r="D297" s="23">
        <f t="shared" si="231"/>
        <v>7400</v>
      </c>
      <c r="E297" s="23">
        <v>1200</v>
      </c>
      <c r="F297" s="23"/>
      <c r="G297" s="23">
        <f t="shared" ref="G297:G306" si="239">ROUNDUP(((B297+C297)*0.14),0)</f>
        <v>15152</v>
      </c>
      <c r="H297" s="23"/>
      <c r="I297" s="24">
        <f t="shared" si="233"/>
        <v>131977</v>
      </c>
      <c r="J297" s="23">
        <f t="shared" si="234"/>
        <v>10823</v>
      </c>
      <c r="K297" s="23"/>
      <c r="L297" s="25">
        <f t="shared" si="238"/>
        <v>15152</v>
      </c>
      <c r="M297" s="23"/>
      <c r="N297" s="23"/>
      <c r="O297" s="23">
        <v>10000</v>
      </c>
      <c r="P297" s="23">
        <v>960</v>
      </c>
      <c r="Q297" s="23">
        <v>200</v>
      </c>
      <c r="R297" s="25">
        <v>1</v>
      </c>
      <c r="S297" s="23">
        <f t="shared" si="236"/>
        <v>37136</v>
      </c>
      <c r="T297" s="37">
        <f t="shared" si="237"/>
        <v>94841</v>
      </c>
    </row>
    <row r="298" spans="1:20" ht="20.100000000000001" customHeight="1">
      <c r="A298" s="22">
        <v>44348</v>
      </c>
      <c r="B298" s="23">
        <f>B297</f>
        <v>92500</v>
      </c>
      <c r="C298" s="23">
        <f t="shared" si="230"/>
        <v>15725</v>
      </c>
      <c r="D298" s="23">
        <f t="shared" si="231"/>
        <v>7400</v>
      </c>
      <c r="E298" s="23">
        <v>1200</v>
      </c>
      <c r="F298" s="23"/>
      <c r="G298" s="23">
        <f t="shared" si="239"/>
        <v>15152</v>
      </c>
      <c r="H298" s="25"/>
      <c r="I298" s="24">
        <f t="shared" si="233"/>
        <v>131977</v>
      </c>
      <c r="J298" s="23">
        <f t="shared" si="234"/>
        <v>10823</v>
      </c>
      <c r="K298" s="23"/>
      <c r="L298" s="25">
        <f t="shared" si="238"/>
        <v>15152</v>
      </c>
      <c r="M298" s="23"/>
      <c r="N298" s="23"/>
      <c r="O298" s="23">
        <v>10000</v>
      </c>
      <c r="P298" s="23">
        <v>960</v>
      </c>
      <c r="Q298" s="23">
        <v>200</v>
      </c>
      <c r="R298" s="25">
        <v>1</v>
      </c>
      <c r="S298" s="23">
        <f t="shared" si="236"/>
        <v>37136</v>
      </c>
      <c r="T298" s="37">
        <f t="shared" si="237"/>
        <v>94841</v>
      </c>
    </row>
    <row r="299" spans="1:20" ht="20.100000000000001" customHeight="1">
      <c r="A299" s="22">
        <v>44378</v>
      </c>
      <c r="B299" s="23">
        <v>95300</v>
      </c>
      <c r="C299" s="23">
        <f t="shared" si="230"/>
        <v>16201</v>
      </c>
      <c r="D299" s="23">
        <f t="shared" si="231"/>
        <v>7624</v>
      </c>
      <c r="E299" s="23">
        <v>1200</v>
      </c>
      <c r="F299" s="23"/>
      <c r="G299" s="23">
        <f t="shared" si="239"/>
        <v>15611</v>
      </c>
      <c r="H299" s="25"/>
      <c r="I299" s="24">
        <f t="shared" si="233"/>
        <v>135936</v>
      </c>
      <c r="J299" s="23">
        <f t="shared" si="234"/>
        <v>11151</v>
      </c>
      <c r="K299" s="23"/>
      <c r="L299" s="25">
        <f t="shared" si="238"/>
        <v>15611</v>
      </c>
      <c r="M299" s="23"/>
      <c r="N299" s="23"/>
      <c r="O299" s="23">
        <v>10000</v>
      </c>
      <c r="P299" s="23">
        <v>960</v>
      </c>
      <c r="Q299" s="23">
        <v>200</v>
      </c>
      <c r="R299" s="25">
        <v>1</v>
      </c>
      <c r="S299" s="23">
        <f t="shared" si="236"/>
        <v>37923</v>
      </c>
      <c r="T299" s="37">
        <f t="shared" si="237"/>
        <v>98013</v>
      </c>
    </row>
    <row r="300" spans="1:20" ht="20.100000000000001" customHeight="1">
      <c r="A300" s="22">
        <v>44409</v>
      </c>
      <c r="B300" s="23">
        <v>95300</v>
      </c>
      <c r="C300" s="23">
        <f t="shared" si="230"/>
        <v>16201</v>
      </c>
      <c r="D300" s="23">
        <f t="shared" si="231"/>
        <v>7624</v>
      </c>
      <c r="E300" s="23">
        <v>1200</v>
      </c>
      <c r="F300" s="23"/>
      <c r="G300" s="23">
        <f t="shared" si="239"/>
        <v>15611</v>
      </c>
      <c r="H300" s="25"/>
      <c r="I300" s="24">
        <f t="shared" si="233"/>
        <v>135936</v>
      </c>
      <c r="J300" s="23">
        <f t="shared" si="234"/>
        <v>11151</v>
      </c>
      <c r="K300" s="23"/>
      <c r="L300" s="25">
        <f t="shared" si="238"/>
        <v>15611</v>
      </c>
      <c r="M300" s="23"/>
      <c r="N300" s="23"/>
      <c r="O300" s="23">
        <v>60000</v>
      </c>
      <c r="P300" s="23">
        <v>960</v>
      </c>
      <c r="Q300" s="23">
        <v>200</v>
      </c>
      <c r="R300" s="25">
        <v>1</v>
      </c>
      <c r="S300" s="23">
        <f t="shared" si="236"/>
        <v>87923</v>
      </c>
      <c r="T300" s="37">
        <f t="shared" si="237"/>
        <v>48013</v>
      </c>
    </row>
    <row r="301" spans="1:20" ht="20.100000000000001" customHeight="1">
      <c r="A301" s="22">
        <v>44440</v>
      </c>
      <c r="B301" s="23">
        <v>95300</v>
      </c>
      <c r="C301" s="23">
        <f t="shared" si="230"/>
        <v>16201</v>
      </c>
      <c r="D301" s="23">
        <f t="shared" si="231"/>
        <v>7624</v>
      </c>
      <c r="E301" s="23">
        <v>1200</v>
      </c>
      <c r="F301" s="23"/>
      <c r="G301" s="23">
        <f t="shared" si="239"/>
        <v>15611</v>
      </c>
      <c r="H301" s="25"/>
      <c r="I301" s="24">
        <f t="shared" si="233"/>
        <v>135936</v>
      </c>
      <c r="J301" s="23">
        <f t="shared" si="234"/>
        <v>11151</v>
      </c>
      <c r="K301" s="23"/>
      <c r="L301" s="25">
        <f t="shared" si="238"/>
        <v>15611</v>
      </c>
      <c r="M301" s="23"/>
      <c r="N301" s="23"/>
      <c r="O301" s="23">
        <v>10000</v>
      </c>
      <c r="P301" s="23">
        <v>960</v>
      </c>
      <c r="Q301" s="23">
        <v>200</v>
      </c>
      <c r="R301" s="25">
        <v>1</v>
      </c>
      <c r="S301" s="23">
        <f t="shared" si="236"/>
        <v>37923</v>
      </c>
      <c r="T301" s="37">
        <f t="shared" si="237"/>
        <v>98013</v>
      </c>
    </row>
    <row r="302" spans="1:20" ht="20.100000000000001" customHeight="1">
      <c r="A302" s="22">
        <v>44470</v>
      </c>
      <c r="B302" s="23">
        <v>95300</v>
      </c>
      <c r="C302" s="23">
        <f>ROUND((B302)*0.28,0)</f>
        <v>26684</v>
      </c>
      <c r="D302" s="23">
        <f>ROUND((B302)*0.09,0)</f>
        <v>8577</v>
      </c>
      <c r="E302" s="23">
        <v>1200</v>
      </c>
      <c r="F302" s="23">
        <v>22450</v>
      </c>
      <c r="G302" s="23">
        <f t="shared" si="239"/>
        <v>17078</v>
      </c>
      <c r="H302" s="25"/>
      <c r="I302" s="24">
        <f t="shared" si="233"/>
        <v>171289</v>
      </c>
      <c r="J302" s="23">
        <f t="shared" si="234"/>
        <v>12199</v>
      </c>
      <c r="K302" s="23">
        <v>2245</v>
      </c>
      <c r="L302" s="25">
        <f t="shared" si="238"/>
        <v>17078</v>
      </c>
      <c r="M302" s="23"/>
      <c r="N302" s="23"/>
      <c r="O302" s="23">
        <v>10000</v>
      </c>
      <c r="P302" s="23">
        <v>960</v>
      </c>
      <c r="Q302" s="23">
        <v>200</v>
      </c>
      <c r="R302" s="25">
        <v>1</v>
      </c>
      <c r="S302" s="23">
        <f t="shared" si="236"/>
        <v>42683</v>
      </c>
      <c r="T302" s="37">
        <f t="shared" si="237"/>
        <v>128606</v>
      </c>
    </row>
    <row r="303" spans="1:20" ht="20.100000000000001" customHeight="1">
      <c r="A303" s="22">
        <v>44501</v>
      </c>
      <c r="B303" s="23">
        <v>95300</v>
      </c>
      <c r="C303" s="23">
        <f t="shared" ref="C303:C306" si="240">ROUND((B303)*0.28,0)</f>
        <v>26684</v>
      </c>
      <c r="D303" s="23">
        <f t="shared" ref="D303:D306" si="241">ROUND((B303)*0.09,0)</f>
        <v>8577</v>
      </c>
      <c r="E303" s="23">
        <v>1200</v>
      </c>
      <c r="F303" s="23"/>
      <c r="G303" s="23">
        <f t="shared" si="239"/>
        <v>17078</v>
      </c>
      <c r="H303" s="25"/>
      <c r="I303" s="24">
        <f t="shared" si="233"/>
        <v>148839</v>
      </c>
      <c r="J303" s="23">
        <f t="shared" si="234"/>
        <v>12199</v>
      </c>
      <c r="K303" s="23"/>
      <c r="L303" s="25">
        <f t="shared" si="238"/>
        <v>17078</v>
      </c>
      <c r="M303" s="23"/>
      <c r="N303" s="23"/>
      <c r="O303" s="23">
        <v>60000</v>
      </c>
      <c r="P303" s="23">
        <v>960</v>
      </c>
      <c r="Q303" s="23">
        <v>200</v>
      </c>
      <c r="R303" s="25">
        <v>1</v>
      </c>
      <c r="S303" s="23">
        <f t="shared" si="236"/>
        <v>90438</v>
      </c>
      <c r="T303" s="37">
        <f t="shared" si="237"/>
        <v>58401</v>
      </c>
    </row>
    <row r="304" spans="1:20" ht="20.100000000000001" customHeight="1">
      <c r="A304" s="22">
        <v>44531</v>
      </c>
      <c r="B304" s="23">
        <v>95300</v>
      </c>
      <c r="C304" s="23">
        <f t="shared" si="240"/>
        <v>26684</v>
      </c>
      <c r="D304" s="23">
        <f t="shared" si="241"/>
        <v>8577</v>
      </c>
      <c r="E304" s="23">
        <v>1200</v>
      </c>
      <c r="F304" s="23">
        <v>70415</v>
      </c>
      <c r="G304" s="23">
        <v>42231</v>
      </c>
      <c r="H304" s="25"/>
      <c r="I304" s="24">
        <f t="shared" si="233"/>
        <v>244407</v>
      </c>
      <c r="J304" s="23">
        <v>25153</v>
      </c>
      <c r="K304" s="23">
        <v>12199</v>
      </c>
      <c r="L304" s="25">
        <f t="shared" si="238"/>
        <v>42231</v>
      </c>
      <c r="M304" s="23"/>
      <c r="N304" s="23"/>
      <c r="O304" s="23">
        <v>61125</v>
      </c>
      <c r="P304" s="23">
        <v>960</v>
      </c>
      <c r="Q304" s="23">
        <v>200</v>
      </c>
      <c r="R304" s="25">
        <v>1</v>
      </c>
      <c r="S304" s="23">
        <f t="shared" si="236"/>
        <v>141869</v>
      </c>
      <c r="T304" s="37">
        <f t="shared" si="237"/>
        <v>102538</v>
      </c>
    </row>
    <row r="305" spans="1:20" ht="20.100000000000001" customHeight="1">
      <c r="A305" s="22">
        <v>44562</v>
      </c>
      <c r="B305" s="23">
        <v>95300</v>
      </c>
      <c r="C305" s="23">
        <f t="shared" si="240"/>
        <v>26684</v>
      </c>
      <c r="D305" s="23">
        <f t="shared" si="241"/>
        <v>8577</v>
      </c>
      <c r="E305" s="23">
        <v>1200</v>
      </c>
      <c r="F305" s="23"/>
      <c r="G305" s="23">
        <f t="shared" si="239"/>
        <v>17078</v>
      </c>
      <c r="H305" s="25"/>
      <c r="I305" s="24">
        <f t="shared" si="233"/>
        <v>148839</v>
      </c>
      <c r="J305" s="23">
        <f t="shared" si="234"/>
        <v>12199</v>
      </c>
      <c r="K305" s="23"/>
      <c r="L305" s="25">
        <f t="shared" si="238"/>
        <v>17078</v>
      </c>
      <c r="M305" s="23"/>
      <c r="N305" s="23"/>
      <c r="O305" s="23">
        <v>10000</v>
      </c>
      <c r="P305" s="23">
        <v>960</v>
      </c>
      <c r="Q305" s="23">
        <v>200</v>
      </c>
      <c r="R305" s="25">
        <v>1</v>
      </c>
      <c r="S305" s="23">
        <f t="shared" si="236"/>
        <v>40438</v>
      </c>
      <c r="T305" s="37">
        <f t="shared" si="237"/>
        <v>108401</v>
      </c>
    </row>
    <row r="306" spans="1:20" ht="20.100000000000001" customHeight="1">
      <c r="A306" s="22">
        <v>44593</v>
      </c>
      <c r="B306" s="23">
        <v>95300</v>
      </c>
      <c r="C306" s="23">
        <f t="shared" si="240"/>
        <v>26684</v>
      </c>
      <c r="D306" s="23">
        <f t="shared" si="241"/>
        <v>8577</v>
      </c>
      <c r="E306" s="23">
        <v>1200</v>
      </c>
      <c r="F306" s="23"/>
      <c r="G306" s="23">
        <f t="shared" si="239"/>
        <v>17078</v>
      </c>
      <c r="H306" s="25"/>
      <c r="I306" s="24">
        <f t="shared" si="233"/>
        <v>148839</v>
      </c>
      <c r="J306" s="23">
        <f t="shared" si="234"/>
        <v>12199</v>
      </c>
      <c r="K306" s="23"/>
      <c r="L306" s="25">
        <f t="shared" si="238"/>
        <v>17078</v>
      </c>
      <c r="M306" s="23"/>
      <c r="N306" s="23"/>
      <c r="O306" s="23"/>
      <c r="P306" s="23">
        <v>960</v>
      </c>
      <c r="Q306" s="23">
        <v>300</v>
      </c>
      <c r="R306" s="25">
        <v>1</v>
      </c>
      <c r="S306" s="23">
        <f t="shared" si="236"/>
        <v>30538</v>
      </c>
      <c r="T306" s="37">
        <f t="shared" si="237"/>
        <v>118301</v>
      </c>
    </row>
    <row r="307" spans="1:20" ht="20.100000000000001" customHeight="1">
      <c r="A307" s="26" t="s">
        <v>4</v>
      </c>
      <c r="B307" s="24">
        <f>SUM(B295:B306)</f>
        <v>1132400</v>
      </c>
      <c r="C307" s="24">
        <f t="shared" ref="C307" si="242">SUM(C295:C306)</f>
        <v>244923</v>
      </c>
      <c r="D307" s="24">
        <f t="shared" ref="D307" si="243">SUM(D295:D306)</f>
        <v>95357</v>
      </c>
      <c r="E307" s="24">
        <f t="shared" ref="E307" si="244">SUM(E295:E306)</f>
        <v>14400</v>
      </c>
      <c r="F307" s="24">
        <f t="shared" ref="F307" si="245">SUM(F295:F306)</f>
        <v>199151</v>
      </c>
      <c r="G307" s="24">
        <f t="shared" ref="G307" si="246">SUM(G295:G306)</f>
        <v>227142</v>
      </c>
      <c r="H307" s="24">
        <f t="shared" ref="H307" si="247">SUM(H295:H306)</f>
        <v>0</v>
      </c>
      <c r="I307" s="24">
        <f t="shared" ref="I307:T307" si="248">SUM(I295:I306)</f>
        <v>1913373</v>
      </c>
      <c r="J307" s="24">
        <f t="shared" si="248"/>
        <v>150694</v>
      </c>
      <c r="K307" s="24">
        <f t="shared" si="248"/>
        <v>21670</v>
      </c>
      <c r="L307" s="24">
        <f t="shared" si="248"/>
        <v>227142</v>
      </c>
      <c r="M307" s="24">
        <f t="shared" si="248"/>
        <v>0</v>
      </c>
      <c r="N307" s="24">
        <f t="shared" si="248"/>
        <v>0</v>
      </c>
      <c r="O307" s="24">
        <f t="shared" si="248"/>
        <v>293011</v>
      </c>
      <c r="P307" s="24">
        <f t="shared" si="248"/>
        <v>11520</v>
      </c>
      <c r="Q307" s="24">
        <f t="shared" si="248"/>
        <v>2500</v>
      </c>
      <c r="R307" s="24">
        <f t="shared" si="248"/>
        <v>12</v>
      </c>
      <c r="S307" s="24">
        <f t="shared" si="248"/>
        <v>706549</v>
      </c>
      <c r="T307" s="24">
        <f t="shared" si="248"/>
        <v>1206824</v>
      </c>
    </row>
    <row r="308" spans="1:20" ht="20.100000000000001" customHeight="1">
      <c r="A308" s="29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ht="20.100000000000001" customHeight="1">
      <c r="A309" s="29"/>
      <c r="B309" s="27"/>
      <c r="C309" s="27"/>
      <c r="D309" s="27"/>
      <c r="E309" s="27"/>
      <c r="F309" s="27"/>
      <c r="G309" s="27"/>
      <c r="H309" s="27"/>
      <c r="I309" s="27"/>
      <c r="J309" s="27"/>
      <c r="K309" s="71"/>
      <c r="L309" s="71"/>
      <c r="M309" s="71"/>
      <c r="N309" s="71"/>
      <c r="O309" s="27"/>
      <c r="P309" s="27"/>
      <c r="Q309" s="27"/>
      <c r="R309" s="27"/>
      <c r="S309" s="27"/>
      <c r="T309" s="27"/>
    </row>
    <row r="310" spans="1:20" ht="20.100000000000001" customHeight="1">
      <c r="A310" s="29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 spans="1:20" ht="20.100000000000001" customHeight="1">
      <c r="A311" s="69" t="s">
        <v>30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18"/>
    </row>
    <row r="312" spans="1:20" ht="20.100000000000001" customHeight="1">
      <c r="A312" s="69" t="s">
        <v>48</v>
      </c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1:20" ht="20.100000000000001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20.100000000000001" customHeight="1">
      <c r="A314" s="18" t="s">
        <v>100</v>
      </c>
      <c r="B314" s="18"/>
      <c r="C314" s="18"/>
      <c r="D314" s="18"/>
      <c r="E314" s="18"/>
      <c r="F314" s="18"/>
      <c r="G314" s="18"/>
      <c r="H314" s="18"/>
      <c r="I314" s="18"/>
      <c r="J314" s="18" t="s">
        <v>66</v>
      </c>
      <c r="K314" s="18"/>
      <c r="L314" s="18"/>
      <c r="M314" s="19"/>
      <c r="N314" s="19"/>
      <c r="O314" s="19"/>
      <c r="P314" s="18"/>
      <c r="Q314" s="18"/>
      <c r="R314" s="18"/>
      <c r="S314" s="18"/>
      <c r="T314" s="18"/>
    </row>
    <row r="315" spans="1:20" ht="20.100000000000001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9"/>
      <c r="N315" s="19"/>
      <c r="O315" s="19"/>
      <c r="P315" s="18"/>
      <c r="Q315" s="18"/>
      <c r="R315" s="18"/>
      <c r="S315" s="18"/>
      <c r="T315" s="18"/>
    </row>
    <row r="316" spans="1:20" ht="39.950000000000003" customHeight="1">
      <c r="A316" s="20" t="s">
        <v>0</v>
      </c>
      <c r="B316" s="20" t="s">
        <v>1</v>
      </c>
      <c r="C316" s="20" t="s">
        <v>2</v>
      </c>
      <c r="D316" s="20" t="s">
        <v>3</v>
      </c>
      <c r="E316" s="20" t="s">
        <v>126</v>
      </c>
      <c r="F316" s="20" t="s">
        <v>19</v>
      </c>
      <c r="G316" s="20" t="s">
        <v>123</v>
      </c>
      <c r="H316" s="20" t="s">
        <v>127</v>
      </c>
      <c r="I316" s="21" t="s">
        <v>4</v>
      </c>
      <c r="J316" s="20" t="s">
        <v>9</v>
      </c>
      <c r="K316" s="20" t="s">
        <v>124</v>
      </c>
      <c r="L316" s="20" t="s">
        <v>125</v>
      </c>
      <c r="M316" s="20" t="s">
        <v>16</v>
      </c>
      <c r="N316" s="20" t="s">
        <v>128</v>
      </c>
      <c r="O316" s="20" t="s">
        <v>11</v>
      </c>
      <c r="P316" s="20" t="s">
        <v>6</v>
      </c>
      <c r="Q316" s="20" t="s">
        <v>129</v>
      </c>
      <c r="R316" s="20" t="s">
        <v>121</v>
      </c>
      <c r="S316" s="20" t="s">
        <v>5</v>
      </c>
      <c r="T316" s="20" t="s">
        <v>7</v>
      </c>
    </row>
    <row r="317" spans="1:20" ht="20.100000000000001" customHeight="1">
      <c r="A317" s="22">
        <v>44256</v>
      </c>
      <c r="B317" s="23">
        <v>79900</v>
      </c>
      <c r="C317" s="23">
        <f t="shared" ref="C317:C323" si="249">ROUND((B317)*0.17,0)</f>
        <v>13583</v>
      </c>
      <c r="D317" s="23">
        <f t="shared" ref="D317:D323" si="250">ROUND((B317)*0.08,0)</f>
        <v>6392</v>
      </c>
      <c r="E317" s="23">
        <v>2400</v>
      </c>
      <c r="F317" s="23"/>
      <c r="G317" s="23">
        <f t="shared" ref="G317" si="251">ROUNDUP(((B317+C317)*0.14),0)</f>
        <v>13088</v>
      </c>
      <c r="H317" s="23"/>
      <c r="I317" s="24">
        <f t="shared" ref="I317:I328" si="252">SUM(B317:H317)</f>
        <v>115363</v>
      </c>
      <c r="J317" s="23">
        <f t="shared" ref="J317:J328" si="253">ROUNDUP(((B317+C317)*0.1),0)</f>
        <v>9349</v>
      </c>
      <c r="K317" s="23"/>
      <c r="L317" s="25">
        <f t="shared" ref="L317" si="254">G317+H317</f>
        <v>13088</v>
      </c>
      <c r="M317" s="23"/>
      <c r="N317" s="23"/>
      <c r="O317" s="23">
        <v>2500</v>
      </c>
      <c r="P317" s="23">
        <v>960</v>
      </c>
      <c r="Q317" s="23">
        <v>0</v>
      </c>
      <c r="R317" s="25">
        <v>1</v>
      </c>
      <c r="S317" s="23">
        <f t="shared" ref="S317:S328" si="255">SUM(J317:R317)</f>
        <v>25898</v>
      </c>
      <c r="T317" s="24">
        <f t="shared" ref="T317:T328" si="256">I317-S317</f>
        <v>89465</v>
      </c>
    </row>
    <row r="318" spans="1:20" ht="20.100000000000001" customHeight="1">
      <c r="A318" s="22">
        <v>44287</v>
      </c>
      <c r="B318" s="23">
        <v>79900</v>
      </c>
      <c r="C318" s="23">
        <f t="shared" si="249"/>
        <v>13583</v>
      </c>
      <c r="D318" s="23">
        <f t="shared" si="250"/>
        <v>6392</v>
      </c>
      <c r="E318" s="23">
        <v>2400</v>
      </c>
      <c r="F318" s="23">
        <v>170812</v>
      </c>
      <c r="G318" s="23">
        <v>30741</v>
      </c>
      <c r="H318" s="23"/>
      <c r="I318" s="24">
        <f t="shared" si="252"/>
        <v>303828</v>
      </c>
      <c r="J318" s="23">
        <f t="shared" si="253"/>
        <v>9349</v>
      </c>
      <c r="K318" s="23">
        <v>13838</v>
      </c>
      <c r="L318" s="25">
        <f t="shared" ref="L318:L328" si="257">G318+H318</f>
        <v>30741</v>
      </c>
      <c r="M318" s="23"/>
      <c r="N318" s="23"/>
      <c r="O318" s="23">
        <v>53744</v>
      </c>
      <c r="P318" s="23">
        <v>960</v>
      </c>
      <c r="Q318" s="23">
        <v>0</v>
      </c>
      <c r="R318" s="25">
        <v>1</v>
      </c>
      <c r="S318" s="23">
        <f t="shared" si="255"/>
        <v>108633</v>
      </c>
      <c r="T318" s="24">
        <f t="shared" si="256"/>
        <v>195195</v>
      </c>
    </row>
    <row r="319" spans="1:20" ht="20.100000000000001" customHeight="1">
      <c r="A319" s="22">
        <v>44317</v>
      </c>
      <c r="B319" s="23">
        <v>79900</v>
      </c>
      <c r="C319" s="23">
        <f t="shared" si="249"/>
        <v>13583</v>
      </c>
      <c r="D319" s="23">
        <f t="shared" si="250"/>
        <v>6392</v>
      </c>
      <c r="E319" s="23">
        <v>2400</v>
      </c>
      <c r="F319" s="23"/>
      <c r="G319" s="23">
        <f t="shared" ref="G319:G328" si="258">ROUNDUP(((B319+C319)*0.14),0)</f>
        <v>13088</v>
      </c>
      <c r="H319" s="23"/>
      <c r="I319" s="24">
        <f t="shared" si="252"/>
        <v>115363</v>
      </c>
      <c r="J319" s="23">
        <f t="shared" si="253"/>
        <v>9349</v>
      </c>
      <c r="K319" s="23"/>
      <c r="L319" s="25">
        <f t="shared" si="257"/>
        <v>13088</v>
      </c>
      <c r="M319" s="23"/>
      <c r="N319" s="23"/>
      <c r="O319" s="23">
        <v>2500</v>
      </c>
      <c r="P319" s="23">
        <v>960</v>
      </c>
      <c r="Q319" s="23">
        <v>0</v>
      </c>
      <c r="R319" s="25">
        <v>1</v>
      </c>
      <c r="S319" s="23">
        <f t="shared" si="255"/>
        <v>25898</v>
      </c>
      <c r="T319" s="24">
        <f t="shared" si="256"/>
        <v>89465</v>
      </c>
    </row>
    <row r="320" spans="1:20" ht="20.100000000000001" customHeight="1">
      <c r="A320" s="22">
        <v>44348</v>
      </c>
      <c r="B320" s="23">
        <v>79900</v>
      </c>
      <c r="C320" s="23">
        <f t="shared" si="249"/>
        <v>13583</v>
      </c>
      <c r="D320" s="23">
        <f t="shared" si="250"/>
        <v>6392</v>
      </c>
      <c r="E320" s="23">
        <v>2400</v>
      </c>
      <c r="F320" s="23"/>
      <c r="G320" s="23">
        <f t="shared" si="258"/>
        <v>13088</v>
      </c>
      <c r="H320" s="25"/>
      <c r="I320" s="24">
        <f t="shared" si="252"/>
        <v>115363</v>
      </c>
      <c r="J320" s="23">
        <f t="shared" si="253"/>
        <v>9349</v>
      </c>
      <c r="K320" s="23"/>
      <c r="L320" s="25">
        <f t="shared" si="257"/>
        <v>13088</v>
      </c>
      <c r="M320" s="23"/>
      <c r="N320" s="23"/>
      <c r="O320" s="23">
        <v>2500</v>
      </c>
      <c r="P320" s="23">
        <v>960</v>
      </c>
      <c r="Q320" s="23">
        <v>0</v>
      </c>
      <c r="R320" s="25">
        <v>1</v>
      </c>
      <c r="S320" s="23">
        <f t="shared" si="255"/>
        <v>25898</v>
      </c>
      <c r="T320" s="24">
        <f t="shared" si="256"/>
        <v>89465</v>
      </c>
    </row>
    <row r="321" spans="1:20" ht="20.100000000000001" customHeight="1">
      <c r="A321" s="22">
        <v>44378</v>
      </c>
      <c r="B321" s="23">
        <v>82300</v>
      </c>
      <c r="C321" s="23">
        <f t="shared" si="249"/>
        <v>13991</v>
      </c>
      <c r="D321" s="23">
        <f t="shared" si="250"/>
        <v>6584</v>
      </c>
      <c r="E321" s="23">
        <v>2400</v>
      </c>
      <c r="F321" s="23"/>
      <c r="G321" s="23">
        <f t="shared" si="258"/>
        <v>13481</v>
      </c>
      <c r="H321" s="25"/>
      <c r="I321" s="24">
        <f t="shared" si="252"/>
        <v>118756</v>
      </c>
      <c r="J321" s="23">
        <f t="shared" si="253"/>
        <v>9630</v>
      </c>
      <c r="K321" s="23"/>
      <c r="L321" s="25">
        <f t="shared" si="257"/>
        <v>13481</v>
      </c>
      <c r="M321" s="23"/>
      <c r="N321" s="23"/>
      <c r="O321" s="23">
        <v>2500</v>
      </c>
      <c r="P321" s="23">
        <v>960</v>
      </c>
      <c r="Q321" s="23">
        <v>0</v>
      </c>
      <c r="R321" s="25">
        <v>1</v>
      </c>
      <c r="S321" s="23">
        <f t="shared" si="255"/>
        <v>26572</v>
      </c>
      <c r="T321" s="24">
        <f t="shared" si="256"/>
        <v>92184</v>
      </c>
    </row>
    <row r="322" spans="1:20" ht="20.100000000000001" customHeight="1">
      <c r="A322" s="22">
        <v>44409</v>
      </c>
      <c r="B322" s="23">
        <v>82300</v>
      </c>
      <c r="C322" s="23">
        <f t="shared" si="249"/>
        <v>13991</v>
      </c>
      <c r="D322" s="23">
        <f t="shared" si="250"/>
        <v>6584</v>
      </c>
      <c r="E322" s="23">
        <v>2400</v>
      </c>
      <c r="F322" s="23"/>
      <c r="G322" s="23">
        <f t="shared" si="258"/>
        <v>13481</v>
      </c>
      <c r="H322" s="25"/>
      <c r="I322" s="24">
        <f t="shared" si="252"/>
        <v>118756</v>
      </c>
      <c r="J322" s="23">
        <f t="shared" si="253"/>
        <v>9630</v>
      </c>
      <c r="K322" s="23"/>
      <c r="L322" s="25">
        <f t="shared" si="257"/>
        <v>13481</v>
      </c>
      <c r="M322" s="23"/>
      <c r="N322" s="23"/>
      <c r="O322" s="23">
        <v>2500</v>
      </c>
      <c r="P322" s="23">
        <v>960</v>
      </c>
      <c r="Q322" s="23">
        <v>0</v>
      </c>
      <c r="R322" s="25">
        <v>1</v>
      </c>
      <c r="S322" s="23">
        <f t="shared" si="255"/>
        <v>26572</v>
      </c>
      <c r="T322" s="24">
        <f t="shared" si="256"/>
        <v>92184</v>
      </c>
    </row>
    <row r="323" spans="1:20" ht="20.100000000000001" customHeight="1">
      <c r="A323" s="22">
        <v>44440</v>
      </c>
      <c r="B323" s="23">
        <v>82300</v>
      </c>
      <c r="C323" s="23">
        <f t="shared" si="249"/>
        <v>13991</v>
      </c>
      <c r="D323" s="23">
        <f t="shared" si="250"/>
        <v>6584</v>
      </c>
      <c r="E323" s="23">
        <v>2400</v>
      </c>
      <c r="F323" s="23"/>
      <c r="G323" s="23">
        <f t="shared" si="258"/>
        <v>13481</v>
      </c>
      <c r="H323" s="25"/>
      <c r="I323" s="24">
        <f t="shared" si="252"/>
        <v>118756</v>
      </c>
      <c r="J323" s="23">
        <f t="shared" si="253"/>
        <v>9630</v>
      </c>
      <c r="K323" s="23"/>
      <c r="L323" s="25">
        <f t="shared" si="257"/>
        <v>13481</v>
      </c>
      <c r="M323" s="23"/>
      <c r="N323" s="23"/>
      <c r="O323" s="23">
        <v>2500</v>
      </c>
      <c r="P323" s="23">
        <v>960</v>
      </c>
      <c r="Q323" s="23">
        <v>0</v>
      </c>
      <c r="R323" s="25">
        <v>1</v>
      </c>
      <c r="S323" s="23">
        <f t="shared" si="255"/>
        <v>26572</v>
      </c>
      <c r="T323" s="24">
        <f t="shared" si="256"/>
        <v>92184</v>
      </c>
    </row>
    <row r="324" spans="1:20" ht="20.100000000000001" customHeight="1">
      <c r="A324" s="22">
        <v>44470</v>
      </c>
      <c r="B324" s="23">
        <v>82300</v>
      </c>
      <c r="C324" s="23">
        <f>ROUND((B324)*0.28,0)</f>
        <v>23044</v>
      </c>
      <c r="D324" s="23">
        <f>ROUND((B324)*0.09,0)</f>
        <v>7407</v>
      </c>
      <c r="E324" s="23">
        <v>2400</v>
      </c>
      <c r="F324" s="23">
        <v>16900</v>
      </c>
      <c r="G324" s="23">
        <f t="shared" si="258"/>
        <v>14749</v>
      </c>
      <c r="H324" s="25"/>
      <c r="I324" s="24">
        <f t="shared" si="252"/>
        <v>146800</v>
      </c>
      <c r="J324" s="23">
        <f t="shared" si="253"/>
        <v>10535</v>
      </c>
      <c r="K324" s="23">
        <v>1690</v>
      </c>
      <c r="L324" s="25">
        <f t="shared" si="257"/>
        <v>14749</v>
      </c>
      <c r="M324" s="23"/>
      <c r="N324" s="23"/>
      <c r="O324" s="23">
        <v>2500</v>
      </c>
      <c r="P324" s="23">
        <v>960</v>
      </c>
      <c r="Q324" s="23">
        <v>0</v>
      </c>
      <c r="R324" s="25">
        <v>1</v>
      </c>
      <c r="S324" s="23">
        <f t="shared" si="255"/>
        <v>30435</v>
      </c>
      <c r="T324" s="24">
        <f t="shared" si="256"/>
        <v>116365</v>
      </c>
    </row>
    <row r="325" spans="1:20" ht="20.100000000000001" customHeight="1">
      <c r="A325" s="22">
        <v>44501</v>
      </c>
      <c r="B325" s="23">
        <v>82300</v>
      </c>
      <c r="C325" s="23">
        <f t="shared" ref="C325:C328" si="259">ROUND((B325)*0.28,0)</f>
        <v>23044</v>
      </c>
      <c r="D325" s="23">
        <f t="shared" ref="D325:D328" si="260">ROUND((B325)*0.09,0)</f>
        <v>7407</v>
      </c>
      <c r="E325" s="23">
        <v>2400</v>
      </c>
      <c r="F325" s="23"/>
      <c r="G325" s="23">
        <f t="shared" si="258"/>
        <v>14749</v>
      </c>
      <c r="H325" s="25"/>
      <c r="I325" s="24">
        <f t="shared" si="252"/>
        <v>129900</v>
      </c>
      <c r="J325" s="23">
        <f t="shared" si="253"/>
        <v>10535</v>
      </c>
      <c r="K325" s="23"/>
      <c r="L325" s="25">
        <f t="shared" si="257"/>
        <v>14749</v>
      </c>
      <c r="M325" s="23"/>
      <c r="N325" s="23"/>
      <c r="O325" s="23">
        <v>2500</v>
      </c>
      <c r="P325" s="23">
        <v>960</v>
      </c>
      <c r="Q325" s="23">
        <v>0</v>
      </c>
      <c r="R325" s="25">
        <v>1</v>
      </c>
      <c r="S325" s="23">
        <f t="shared" si="255"/>
        <v>28745</v>
      </c>
      <c r="T325" s="24">
        <f t="shared" si="256"/>
        <v>101155</v>
      </c>
    </row>
    <row r="326" spans="1:20" ht="20.100000000000001" customHeight="1">
      <c r="A326" s="22">
        <v>44531</v>
      </c>
      <c r="B326" s="23">
        <v>82300</v>
      </c>
      <c r="C326" s="23">
        <f t="shared" si="259"/>
        <v>23044</v>
      </c>
      <c r="D326" s="23">
        <f t="shared" si="260"/>
        <v>7407</v>
      </c>
      <c r="E326" s="23">
        <v>2400</v>
      </c>
      <c r="F326" s="23">
        <v>114187</v>
      </c>
      <c r="G326" s="23">
        <v>55537</v>
      </c>
      <c r="H326" s="25"/>
      <c r="I326" s="24">
        <f t="shared" si="252"/>
        <v>284875</v>
      </c>
      <c r="J326" s="23">
        <v>40788</v>
      </c>
      <c r="K326" s="23">
        <v>10535</v>
      </c>
      <c r="L326" s="25">
        <f t="shared" si="257"/>
        <v>55537</v>
      </c>
      <c r="M326" s="23"/>
      <c r="N326" s="23"/>
      <c r="O326" s="23">
        <v>67256</v>
      </c>
      <c r="P326" s="23">
        <v>960</v>
      </c>
      <c r="Q326" s="23">
        <v>0</v>
      </c>
      <c r="R326" s="25">
        <v>1</v>
      </c>
      <c r="S326" s="23">
        <f t="shared" si="255"/>
        <v>175077</v>
      </c>
      <c r="T326" s="24">
        <f t="shared" si="256"/>
        <v>109798</v>
      </c>
    </row>
    <row r="327" spans="1:20" ht="20.100000000000001" customHeight="1">
      <c r="A327" s="22">
        <v>44562</v>
      </c>
      <c r="B327" s="23">
        <v>82300</v>
      </c>
      <c r="C327" s="23">
        <f t="shared" si="259"/>
        <v>23044</v>
      </c>
      <c r="D327" s="23">
        <f t="shared" si="260"/>
        <v>7407</v>
      </c>
      <c r="E327" s="23">
        <v>2400</v>
      </c>
      <c r="F327" s="23"/>
      <c r="G327" s="23">
        <f t="shared" si="258"/>
        <v>14749</v>
      </c>
      <c r="H327" s="25"/>
      <c r="I327" s="24">
        <f t="shared" si="252"/>
        <v>129900</v>
      </c>
      <c r="J327" s="23">
        <f t="shared" si="253"/>
        <v>10535</v>
      </c>
      <c r="K327" s="23"/>
      <c r="L327" s="25">
        <f t="shared" si="257"/>
        <v>14749</v>
      </c>
      <c r="M327" s="23"/>
      <c r="N327" s="23"/>
      <c r="O327" s="23">
        <v>30000</v>
      </c>
      <c r="P327" s="23">
        <v>960</v>
      </c>
      <c r="Q327" s="23">
        <v>0</v>
      </c>
      <c r="R327" s="25">
        <v>1</v>
      </c>
      <c r="S327" s="23">
        <f t="shared" si="255"/>
        <v>56245</v>
      </c>
      <c r="T327" s="24">
        <f t="shared" si="256"/>
        <v>73655</v>
      </c>
    </row>
    <row r="328" spans="1:20" ht="20.100000000000001" customHeight="1">
      <c r="A328" s="22">
        <v>44593</v>
      </c>
      <c r="B328" s="23">
        <v>82300</v>
      </c>
      <c r="C328" s="23">
        <f t="shared" si="259"/>
        <v>23044</v>
      </c>
      <c r="D328" s="23">
        <f t="shared" si="260"/>
        <v>7407</v>
      </c>
      <c r="E328" s="23">
        <v>2400</v>
      </c>
      <c r="F328" s="23"/>
      <c r="G328" s="23">
        <f t="shared" si="258"/>
        <v>14749</v>
      </c>
      <c r="H328" s="25"/>
      <c r="I328" s="24">
        <f t="shared" si="252"/>
        <v>129900</v>
      </c>
      <c r="J328" s="23">
        <f t="shared" si="253"/>
        <v>10535</v>
      </c>
      <c r="K328" s="23"/>
      <c r="L328" s="25">
        <f t="shared" si="257"/>
        <v>14749</v>
      </c>
      <c r="M328" s="23"/>
      <c r="N328" s="23"/>
      <c r="O328" s="23"/>
      <c r="P328" s="23">
        <v>960</v>
      </c>
      <c r="Q328" s="23">
        <v>0</v>
      </c>
      <c r="R328" s="25">
        <v>1</v>
      </c>
      <c r="S328" s="23">
        <f t="shared" si="255"/>
        <v>26245</v>
      </c>
      <c r="T328" s="24">
        <f t="shared" si="256"/>
        <v>103655</v>
      </c>
    </row>
    <row r="329" spans="1:20" ht="20.100000000000001" customHeight="1">
      <c r="A329" s="26" t="s">
        <v>4</v>
      </c>
      <c r="B329" s="24">
        <f>SUM(B317:B328)</f>
        <v>978000</v>
      </c>
      <c r="C329" s="24">
        <f t="shared" ref="C329" si="261">SUM(C317:C328)</f>
        <v>211525</v>
      </c>
      <c r="D329" s="24">
        <f t="shared" ref="D329" si="262">SUM(D317:D328)</f>
        <v>82355</v>
      </c>
      <c r="E329" s="24">
        <f t="shared" ref="E329" si="263">SUM(E317:E328)</f>
        <v>28800</v>
      </c>
      <c r="F329" s="24">
        <f t="shared" ref="F329" si="264">SUM(F317:F328)</f>
        <v>301899</v>
      </c>
      <c r="G329" s="24">
        <f t="shared" ref="G329" si="265">SUM(G317:G328)</f>
        <v>224981</v>
      </c>
      <c r="H329" s="24">
        <f t="shared" ref="H329" si="266">SUM(H317:H328)</f>
        <v>0</v>
      </c>
      <c r="I329" s="24">
        <f t="shared" ref="I329:T329" si="267">SUM(I317:I328)</f>
        <v>1827560</v>
      </c>
      <c r="J329" s="24">
        <f t="shared" si="267"/>
        <v>149214</v>
      </c>
      <c r="K329" s="24">
        <f t="shared" si="267"/>
        <v>26063</v>
      </c>
      <c r="L329" s="24">
        <f t="shared" si="267"/>
        <v>224981</v>
      </c>
      <c r="M329" s="24">
        <f t="shared" si="267"/>
        <v>0</v>
      </c>
      <c r="N329" s="24">
        <f t="shared" si="267"/>
        <v>0</v>
      </c>
      <c r="O329" s="24">
        <f t="shared" si="267"/>
        <v>171000</v>
      </c>
      <c r="P329" s="24">
        <f t="shared" si="267"/>
        <v>11520</v>
      </c>
      <c r="Q329" s="24">
        <f t="shared" si="267"/>
        <v>0</v>
      </c>
      <c r="R329" s="24">
        <f t="shared" si="267"/>
        <v>12</v>
      </c>
      <c r="S329" s="24">
        <f t="shared" si="267"/>
        <v>582790</v>
      </c>
      <c r="T329" s="24">
        <f t="shared" si="267"/>
        <v>1244770</v>
      </c>
    </row>
    <row r="330" spans="1:20" ht="20.100000000000001" customHeight="1">
      <c r="A330" s="29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 spans="1:20" ht="20.100000000000001" customHeight="1">
      <c r="A331" s="29"/>
      <c r="B331" s="27"/>
      <c r="C331" s="27"/>
      <c r="D331" s="27"/>
      <c r="E331" s="27"/>
      <c r="F331" s="27"/>
      <c r="G331" s="27"/>
      <c r="H331" s="27"/>
      <c r="I331" s="27"/>
      <c r="J331" s="27"/>
      <c r="K331" s="71"/>
      <c r="L331" s="71"/>
      <c r="M331" s="71"/>
      <c r="N331" s="71"/>
      <c r="O331" s="27"/>
      <c r="P331" s="27"/>
      <c r="Q331" s="27"/>
      <c r="R331" s="27"/>
      <c r="S331" s="27"/>
      <c r="T331" s="27"/>
    </row>
    <row r="332" spans="1:20" ht="20.100000000000001" customHeight="1">
      <c r="A332" s="29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 spans="1:20" ht="20.100000000000001" customHeight="1">
      <c r="A333" s="69" t="s">
        <v>30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18"/>
    </row>
    <row r="334" spans="1:20" ht="20.100000000000001" customHeight="1">
      <c r="A334" s="69" t="s">
        <v>48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1:20" ht="20.100000000000001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20.100000000000001" customHeight="1">
      <c r="A336" s="18" t="s">
        <v>101</v>
      </c>
      <c r="B336" s="18"/>
      <c r="C336" s="18"/>
      <c r="D336" s="18"/>
      <c r="E336" s="18"/>
      <c r="F336" s="18"/>
      <c r="G336" s="18"/>
      <c r="H336" s="18"/>
      <c r="I336" s="18"/>
      <c r="J336" s="18" t="s">
        <v>102</v>
      </c>
      <c r="K336" s="18"/>
      <c r="L336" s="18"/>
      <c r="M336" s="19"/>
      <c r="N336" s="19"/>
      <c r="O336" s="19"/>
      <c r="P336" s="18"/>
      <c r="Q336" s="18"/>
      <c r="R336" s="18"/>
      <c r="S336" s="18"/>
      <c r="T336" s="18"/>
    </row>
    <row r="337" spans="1:20" ht="20.100000000000001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9"/>
      <c r="N337" s="19"/>
      <c r="O337" s="19"/>
      <c r="P337" s="18"/>
      <c r="Q337" s="18"/>
      <c r="R337" s="18"/>
      <c r="S337" s="18"/>
      <c r="T337" s="18"/>
    </row>
    <row r="338" spans="1:20" ht="39.950000000000003" customHeight="1">
      <c r="A338" s="20" t="s">
        <v>0</v>
      </c>
      <c r="B338" s="20" t="s">
        <v>1</v>
      </c>
      <c r="C338" s="20" t="s">
        <v>2</v>
      </c>
      <c r="D338" s="20" t="s">
        <v>3</v>
      </c>
      <c r="E338" s="20" t="s">
        <v>126</v>
      </c>
      <c r="F338" s="20" t="s">
        <v>19</v>
      </c>
      <c r="G338" s="20" t="s">
        <v>123</v>
      </c>
      <c r="H338" s="20" t="s">
        <v>117</v>
      </c>
      <c r="I338" s="21" t="s">
        <v>4</v>
      </c>
      <c r="J338" s="20" t="s">
        <v>9</v>
      </c>
      <c r="K338" s="20" t="s">
        <v>124</v>
      </c>
      <c r="L338" s="20" t="s">
        <v>125</v>
      </c>
      <c r="M338" s="20" t="s">
        <v>16</v>
      </c>
      <c r="N338" s="20" t="s">
        <v>128</v>
      </c>
      <c r="O338" s="20" t="s">
        <v>11</v>
      </c>
      <c r="P338" s="20" t="s">
        <v>6</v>
      </c>
      <c r="Q338" s="20" t="s">
        <v>129</v>
      </c>
      <c r="R338" s="20" t="s">
        <v>121</v>
      </c>
      <c r="S338" s="20" t="s">
        <v>5</v>
      </c>
      <c r="T338" s="20" t="s">
        <v>7</v>
      </c>
    </row>
    <row r="339" spans="1:20" ht="20.100000000000001" customHeight="1">
      <c r="A339" s="22">
        <v>44256</v>
      </c>
      <c r="B339" s="23">
        <v>77500</v>
      </c>
      <c r="C339" s="23">
        <f t="shared" ref="C339:C345" si="268">ROUND((B339)*0.17,0)</f>
        <v>13175</v>
      </c>
      <c r="D339" s="23">
        <f t="shared" ref="D339:D345" si="269">ROUND((B339)*0.08,0)</f>
        <v>6200</v>
      </c>
      <c r="E339" s="23">
        <v>1200</v>
      </c>
      <c r="F339" s="23"/>
      <c r="G339" s="23">
        <f t="shared" ref="G339" si="270">ROUNDUP(((B339+C339)*0.14),0)</f>
        <v>12695</v>
      </c>
      <c r="H339" s="23"/>
      <c r="I339" s="24">
        <f t="shared" ref="I339:I350" si="271">SUM(B339:H339)</f>
        <v>110770</v>
      </c>
      <c r="J339" s="23">
        <f t="shared" ref="J339:J350" si="272">ROUNDUP(((B339+C339)*0.1),0)</f>
        <v>9068</v>
      </c>
      <c r="K339" s="23"/>
      <c r="L339" s="25">
        <f t="shared" ref="L339" si="273">G339+H339</f>
        <v>12695</v>
      </c>
      <c r="M339" s="23"/>
      <c r="N339" s="23"/>
      <c r="O339" s="23">
        <v>8000</v>
      </c>
      <c r="P339" s="23">
        <v>960</v>
      </c>
      <c r="Q339" s="23">
        <v>200</v>
      </c>
      <c r="R339" s="25">
        <v>1</v>
      </c>
      <c r="S339" s="23">
        <f t="shared" ref="S339:S350" si="274">SUM(J339:R339)</f>
        <v>30924</v>
      </c>
      <c r="T339" s="24">
        <f t="shared" ref="T339:T350" si="275">I339-S339</f>
        <v>79846</v>
      </c>
    </row>
    <row r="340" spans="1:20" ht="20.100000000000001" customHeight="1">
      <c r="A340" s="22">
        <v>44287</v>
      </c>
      <c r="B340" s="23">
        <v>77500</v>
      </c>
      <c r="C340" s="23">
        <f t="shared" si="268"/>
        <v>13175</v>
      </c>
      <c r="D340" s="23">
        <f t="shared" si="269"/>
        <v>6200</v>
      </c>
      <c r="E340" s="23">
        <v>1200</v>
      </c>
      <c r="F340" s="23">
        <v>143780</v>
      </c>
      <c r="G340" s="23">
        <v>27117</v>
      </c>
      <c r="H340" s="23"/>
      <c r="I340" s="24">
        <f t="shared" si="271"/>
        <v>268972</v>
      </c>
      <c r="J340" s="23">
        <f t="shared" si="272"/>
        <v>9068</v>
      </c>
      <c r="K340" s="23">
        <v>11314</v>
      </c>
      <c r="L340" s="25">
        <f t="shared" ref="L340:L350" si="276">G340+H340</f>
        <v>27117</v>
      </c>
      <c r="M340" s="23"/>
      <c r="N340" s="23"/>
      <c r="O340" s="23">
        <v>51134</v>
      </c>
      <c r="P340" s="23">
        <v>960</v>
      </c>
      <c r="Q340" s="23">
        <v>200</v>
      </c>
      <c r="R340" s="25">
        <v>1</v>
      </c>
      <c r="S340" s="23">
        <f t="shared" si="274"/>
        <v>99794</v>
      </c>
      <c r="T340" s="24">
        <f t="shared" si="275"/>
        <v>169178</v>
      </c>
    </row>
    <row r="341" spans="1:20" ht="20.100000000000001" customHeight="1">
      <c r="A341" s="22">
        <v>44317</v>
      </c>
      <c r="B341" s="23">
        <v>77500</v>
      </c>
      <c r="C341" s="23">
        <f t="shared" si="268"/>
        <v>13175</v>
      </c>
      <c r="D341" s="23">
        <f t="shared" si="269"/>
        <v>6200</v>
      </c>
      <c r="E341" s="23">
        <v>1200</v>
      </c>
      <c r="F341" s="23"/>
      <c r="G341" s="23">
        <f t="shared" ref="G341:G350" si="277">ROUNDUP(((B341+C341)*0.14),0)</f>
        <v>12695</v>
      </c>
      <c r="H341" s="23"/>
      <c r="I341" s="24">
        <f t="shared" si="271"/>
        <v>110770</v>
      </c>
      <c r="J341" s="23">
        <f t="shared" si="272"/>
        <v>9068</v>
      </c>
      <c r="K341" s="23"/>
      <c r="L341" s="25">
        <f t="shared" si="276"/>
        <v>12695</v>
      </c>
      <c r="M341" s="23"/>
      <c r="N341" s="23"/>
      <c r="O341" s="23">
        <v>8000</v>
      </c>
      <c r="P341" s="23">
        <v>960</v>
      </c>
      <c r="Q341" s="23">
        <v>200</v>
      </c>
      <c r="R341" s="25">
        <v>1</v>
      </c>
      <c r="S341" s="23">
        <f t="shared" si="274"/>
        <v>30924</v>
      </c>
      <c r="T341" s="24">
        <f t="shared" si="275"/>
        <v>79846</v>
      </c>
    </row>
    <row r="342" spans="1:20" ht="20.100000000000001" customHeight="1">
      <c r="A342" s="22">
        <v>44348</v>
      </c>
      <c r="B342" s="23">
        <f>B341</f>
        <v>77500</v>
      </c>
      <c r="C342" s="23">
        <f t="shared" si="268"/>
        <v>13175</v>
      </c>
      <c r="D342" s="23">
        <f t="shared" si="269"/>
        <v>6200</v>
      </c>
      <c r="E342" s="23">
        <f>E341</f>
        <v>1200</v>
      </c>
      <c r="F342" s="23"/>
      <c r="G342" s="23">
        <f t="shared" si="277"/>
        <v>12695</v>
      </c>
      <c r="H342" s="25"/>
      <c r="I342" s="24">
        <f t="shared" si="271"/>
        <v>110770</v>
      </c>
      <c r="J342" s="23">
        <f t="shared" si="272"/>
        <v>9068</v>
      </c>
      <c r="K342" s="23"/>
      <c r="L342" s="25">
        <f t="shared" si="276"/>
        <v>12695</v>
      </c>
      <c r="M342" s="23"/>
      <c r="N342" s="23"/>
      <c r="O342" s="23">
        <v>8000</v>
      </c>
      <c r="P342" s="23">
        <v>960</v>
      </c>
      <c r="Q342" s="23">
        <v>200</v>
      </c>
      <c r="R342" s="25">
        <v>1</v>
      </c>
      <c r="S342" s="23">
        <f t="shared" si="274"/>
        <v>30924</v>
      </c>
      <c r="T342" s="24">
        <f t="shared" si="275"/>
        <v>79846</v>
      </c>
    </row>
    <row r="343" spans="1:20" ht="20.100000000000001" customHeight="1">
      <c r="A343" s="22">
        <v>44378</v>
      </c>
      <c r="B343" s="23">
        <v>79800</v>
      </c>
      <c r="C343" s="23">
        <f t="shared" si="268"/>
        <v>13566</v>
      </c>
      <c r="D343" s="23">
        <f t="shared" si="269"/>
        <v>6384</v>
      </c>
      <c r="E343" s="23">
        <f>E342</f>
        <v>1200</v>
      </c>
      <c r="F343" s="23"/>
      <c r="G343" s="23">
        <f t="shared" si="277"/>
        <v>13072</v>
      </c>
      <c r="H343" s="25"/>
      <c r="I343" s="24">
        <f t="shared" si="271"/>
        <v>114022</v>
      </c>
      <c r="J343" s="23">
        <f t="shared" si="272"/>
        <v>9337</v>
      </c>
      <c r="K343" s="23"/>
      <c r="L343" s="25">
        <f t="shared" si="276"/>
        <v>13072</v>
      </c>
      <c r="M343" s="23"/>
      <c r="N343" s="23"/>
      <c r="O343" s="23">
        <v>8000</v>
      </c>
      <c r="P343" s="23">
        <v>960</v>
      </c>
      <c r="Q343" s="23">
        <v>200</v>
      </c>
      <c r="R343" s="25">
        <v>1</v>
      </c>
      <c r="S343" s="23">
        <f t="shared" si="274"/>
        <v>31570</v>
      </c>
      <c r="T343" s="24">
        <f t="shared" si="275"/>
        <v>82452</v>
      </c>
    </row>
    <row r="344" spans="1:20" ht="20.100000000000001" customHeight="1">
      <c r="A344" s="22">
        <v>44409</v>
      </c>
      <c r="B344" s="23">
        <v>79800</v>
      </c>
      <c r="C344" s="23">
        <f t="shared" si="268"/>
        <v>13566</v>
      </c>
      <c r="D344" s="23">
        <f t="shared" si="269"/>
        <v>6384</v>
      </c>
      <c r="E344" s="23">
        <f t="shared" ref="E344:E350" si="278">E343</f>
        <v>1200</v>
      </c>
      <c r="F344" s="23"/>
      <c r="G344" s="23">
        <f t="shared" si="277"/>
        <v>13072</v>
      </c>
      <c r="H344" s="25"/>
      <c r="I344" s="24">
        <f t="shared" si="271"/>
        <v>114022</v>
      </c>
      <c r="J344" s="23">
        <f t="shared" si="272"/>
        <v>9337</v>
      </c>
      <c r="K344" s="23"/>
      <c r="L344" s="25">
        <f t="shared" si="276"/>
        <v>13072</v>
      </c>
      <c r="M344" s="23"/>
      <c r="N344" s="23"/>
      <c r="O344" s="23">
        <v>8000</v>
      </c>
      <c r="P344" s="23">
        <v>960</v>
      </c>
      <c r="Q344" s="23">
        <v>200</v>
      </c>
      <c r="R344" s="25">
        <v>1</v>
      </c>
      <c r="S344" s="23">
        <f t="shared" si="274"/>
        <v>31570</v>
      </c>
      <c r="T344" s="24">
        <f t="shared" si="275"/>
        <v>82452</v>
      </c>
    </row>
    <row r="345" spans="1:20" ht="20.100000000000001" customHeight="1">
      <c r="A345" s="22">
        <v>44440</v>
      </c>
      <c r="B345" s="23">
        <v>79800</v>
      </c>
      <c r="C345" s="23">
        <f t="shared" si="268"/>
        <v>13566</v>
      </c>
      <c r="D345" s="23">
        <f t="shared" si="269"/>
        <v>6384</v>
      </c>
      <c r="E345" s="23">
        <f t="shared" si="278"/>
        <v>1200</v>
      </c>
      <c r="F345" s="23">
        <v>172356</v>
      </c>
      <c r="G345" s="23">
        <v>29780</v>
      </c>
      <c r="H345" s="25">
        <v>13023</v>
      </c>
      <c r="I345" s="24">
        <f>SUM(B345:G345)-H345</f>
        <v>290063</v>
      </c>
      <c r="J345" s="23">
        <f t="shared" si="272"/>
        <v>9337</v>
      </c>
      <c r="K345" s="23">
        <v>16708</v>
      </c>
      <c r="L345" s="25">
        <f>G345</f>
        <v>29780</v>
      </c>
      <c r="M345" s="23"/>
      <c r="N345" s="23"/>
      <c r="O345" s="23">
        <v>8000</v>
      </c>
      <c r="P345" s="23">
        <v>960</v>
      </c>
      <c r="Q345" s="23">
        <v>200</v>
      </c>
      <c r="R345" s="25">
        <v>1</v>
      </c>
      <c r="S345" s="23">
        <f t="shared" si="274"/>
        <v>64986</v>
      </c>
      <c r="T345" s="24">
        <f t="shared" si="275"/>
        <v>225077</v>
      </c>
    </row>
    <row r="346" spans="1:20" ht="20.100000000000001" customHeight="1">
      <c r="A346" s="22">
        <v>44470</v>
      </c>
      <c r="B346" s="23">
        <v>79800</v>
      </c>
      <c r="C346" s="23">
        <f>ROUND((B346)*0.28,0)</f>
        <v>22344</v>
      </c>
      <c r="D346" s="23">
        <f>ROUND((B346)*0.09,0)</f>
        <v>7182</v>
      </c>
      <c r="E346" s="23">
        <f t="shared" si="278"/>
        <v>1200</v>
      </c>
      <c r="F346" s="23">
        <v>18800</v>
      </c>
      <c r="G346" s="23">
        <f t="shared" si="277"/>
        <v>14301</v>
      </c>
      <c r="H346" s="25"/>
      <c r="I346" s="24">
        <f t="shared" si="271"/>
        <v>143627</v>
      </c>
      <c r="J346" s="23">
        <f t="shared" si="272"/>
        <v>10215</v>
      </c>
      <c r="K346" s="23">
        <v>1880</v>
      </c>
      <c r="L346" s="25">
        <f t="shared" si="276"/>
        <v>14301</v>
      </c>
      <c r="M346" s="23"/>
      <c r="N346" s="23"/>
      <c r="O346" s="23">
        <v>0</v>
      </c>
      <c r="P346" s="23">
        <v>960</v>
      </c>
      <c r="Q346" s="23">
        <v>200</v>
      </c>
      <c r="R346" s="25">
        <v>1</v>
      </c>
      <c r="S346" s="23">
        <f t="shared" si="274"/>
        <v>27557</v>
      </c>
      <c r="T346" s="24">
        <f t="shared" si="275"/>
        <v>116070</v>
      </c>
    </row>
    <row r="347" spans="1:20" ht="20.100000000000001" customHeight="1">
      <c r="A347" s="22">
        <v>44501</v>
      </c>
      <c r="B347" s="23">
        <v>79800</v>
      </c>
      <c r="C347" s="23">
        <f t="shared" ref="C347:C350" si="279">ROUND((B347)*0.28,0)</f>
        <v>22344</v>
      </c>
      <c r="D347" s="23">
        <f t="shared" ref="D347:D350" si="280">ROUND((B347)*0.09,0)</f>
        <v>7182</v>
      </c>
      <c r="E347" s="23">
        <f t="shared" si="278"/>
        <v>1200</v>
      </c>
      <c r="F347" s="23"/>
      <c r="G347" s="23">
        <f t="shared" si="277"/>
        <v>14301</v>
      </c>
      <c r="H347" s="25"/>
      <c r="I347" s="24">
        <f t="shared" si="271"/>
        <v>124827</v>
      </c>
      <c r="J347" s="23">
        <f t="shared" si="272"/>
        <v>10215</v>
      </c>
      <c r="K347" s="23"/>
      <c r="L347" s="25">
        <f t="shared" si="276"/>
        <v>14301</v>
      </c>
      <c r="M347" s="23"/>
      <c r="N347" s="23"/>
      <c r="O347" s="23">
        <v>8000</v>
      </c>
      <c r="P347" s="23">
        <v>960</v>
      </c>
      <c r="Q347" s="23">
        <v>200</v>
      </c>
      <c r="R347" s="25">
        <v>1</v>
      </c>
      <c r="S347" s="23">
        <f t="shared" si="274"/>
        <v>33677</v>
      </c>
      <c r="T347" s="24">
        <f t="shared" si="275"/>
        <v>91150</v>
      </c>
    </row>
    <row r="348" spans="1:20" ht="20.100000000000001" customHeight="1">
      <c r="A348" s="22">
        <v>44531</v>
      </c>
      <c r="B348" s="23">
        <v>79800</v>
      </c>
      <c r="C348" s="23">
        <f t="shared" si="279"/>
        <v>22344</v>
      </c>
      <c r="D348" s="23">
        <f t="shared" si="280"/>
        <v>7182</v>
      </c>
      <c r="E348" s="23">
        <f t="shared" si="278"/>
        <v>1200</v>
      </c>
      <c r="F348" s="23">
        <v>91749</v>
      </c>
      <c r="G348" s="23">
        <v>47067</v>
      </c>
      <c r="H348" s="25"/>
      <c r="I348" s="24">
        <f t="shared" si="271"/>
        <v>249342</v>
      </c>
      <c r="J348" s="23">
        <v>32766</v>
      </c>
      <c r="K348" s="23">
        <v>10215</v>
      </c>
      <c r="L348" s="25">
        <f t="shared" si="276"/>
        <v>47067</v>
      </c>
      <c r="M348" s="23"/>
      <c r="N348" s="23"/>
      <c r="O348" s="23">
        <v>59525</v>
      </c>
      <c r="P348" s="23">
        <v>960</v>
      </c>
      <c r="Q348" s="23">
        <v>200</v>
      </c>
      <c r="R348" s="25">
        <v>1</v>
      </c>
      <c r="S348" s="23">
        <f t="shared" si="274"/>
        <v>150734</v>
      </c>
      <c r="T348" s="24">
        <f t="shared" si="275"/>
        <v>98608</v>
      </c>
    </row>
    <row r="349" spans="1:20" ht="20.100000000000001" customHeight="1">
      <c r="A349" s="22">
        <v>44562</v>
      </c>
      <c r="B349" s="23">
        <v>79800</v>
      </c>
      <c r="C349" s="23">
        <f t="shared" si="279"/>
        <v>22344</v>
      </c>
      <c r="D349" s="23">
        <f t="shared" si="280"/>
        <v>7182</v>
      </c>
      <c r="E349" s="23">
        <f t="shared" si="278"/>
        <v>1200</v>
      </c>
      <c r="F349" s="23"/>
      <c r="G349" s="23">
        <f t="shared" si="277"/>
        <v>14301</v>
      </c>
      <c r="H349" s="25"/>
      <c r="I349" s="24">
        <f t="shared" si="271"/>
        <v>124827</v>
      </c>
      <c r="J349" s="23">
        <f t="shared" si="272"/>
        <v>10215</v>
      </c>
      <c r="K349" s="23"/>
      <c r="L349" s="25">
        <f t="shared" si="276"/>
        <v>14301</v>
      </c>
      <c r="M349" s="23"/>
      <c r="N349" s="23"/>
      <c r="O349" s="23">
        <v>30000</v>
      </c>
      <c r="P349" s="23">
        <v>960</v>
      </c>
      <c r="Q349" s="23">
        <v>200</v>
      </c>
      <c r="R349" s="25">
        <v>1</v>
      </c>
      <c r="S349" s="23">
        <f t="shared" si="274"/>
        <v>55677</v>
      </c>
      <c r="T349" s="24">
        <f t="shared" si="275"/>
        <v>69150</v>
      </c>
    </row>
    <row r="350" spans="1:20" ht="20.100000000000001" customHeight="1">
      <c r="A350" s="22">
        <v>44593</v>
      </c>
      <c r="B350" s="23">
        <v>79800</v>
      </c>
      <c r="C350" s="23">
        <f t="shared" si="279"/>
        <v>22344</v>
      </c>
      <c r="D350" s="23">
        <f t="shared" si="280"/>
        <v>7182</v>
      </c>
      <c r="E350" s="23">
        <f t="shared" si="278"/>
        <v>1200</v>
      </c>
      <c r="F350" s="23"/>
      <c r="G350" s="23">
        <f t="shared" si="277"/>
        <v>14301</v>
      </c>
      <c r="H350" s="25"/>
      <c r="I350" s="24">
        <f t="shared" si="271"/>
        <v>124827</v>
      </c>
      <c r="J350" s="23">
        <f t="shared" si="272"/>
        <v>10215</v>
      </c>
      <c r="K350" s="23"/>
      <c r="L350" s="25">
        <f t="shared" si="276"/>
        <v>14301</v>
      </c>
      <c r="M350" s="23"/>
      <c r="N350" s="23"/>
      <c r="O350" s="23"/>
      <c r="P350" s="23">
        <v>960</v>
      </c>
      <c r="Q350" s="23">
        <v>300</v>
      </c>
      <c r="R350" s="25">
        <v>1</v>
      </c>
      <c r="S350" s="23">
        <f t="shared" si="274"/>
        <v>25777</v>
      </c>
      <c r="T350" s="24">
        <f t="shared" si="275"/>
        <v>99050</v>
      </c>
    </row>
    <row r="351" spans="1:20" ht="20.100000000000001" customHeight="1">
      <c r="A351" s="26" t="s">
        <v>4</v>
      </c>
      <c r="B351" s="24">
        <f>SUM(B339:B350)</f>
        <v>948400</v>
      </c>
      <c r="C351" s="24">
        <f t="shared" ref="C351" si="281">SUM(C339:C350)</f>
        <v>205118</v>
      </c>
      <c r="D351" s="24">
        <f t="shared" ref="D351" si="282">SUM(D339:D350)</f>
        <v>79862</v>
      </c>
      <c r="E351" s="24">
        <f t="shared" ref="E351" si="283">SUM(E339:E350)</f>
        <v>14400</v>
      </c>
      <c r="F351" s="24">
        <f t="shared" ref="F351" si="284">SUM(F339:F350)</f>
        <v>426685</v>
      </c>
      <c r="G351" s="24">
        <f t="shared" ref="G351" si="285">SUM(G339:G350)</f>
        <v>225397</v>
      </c>
      <c r="H351" s="24">
        <f t="shared" ref="H351" si="286">SUM(H339:H350)</f>
        <v>13023</v>
      </c>
      <c r="I351" s="24">
        <f t="shared" ref="I351:T351" si="287">SUM(I339:I350)</f>
        <v>1886839</v>
      </c>
      <c r="J351" s="24">
        <f t="shared" si="287"/>
        <v>137909</v>
      </c>
      <c r="K351" s="24">
        <f t="shared" si="287"/>
        <v>40117</v>
      </c>
      <c r="L351" s="24">
        <f t="shared" si="287"/>
        <v>225397</v>
      </c>
      <c r="M351" s="24">
        <f t="shared" si="287"/>
        <v>0</v>
      </c>
      <c r="N351" s="24">
        <f t="shared" si="287"/>
        <v>0</v>
      </c>
      <c r="O351" s="24">
        <f t="shared" si="287"/>
        <v>196659</v>
      </c>
      <c r="P351" s="24">
        <f t="shared" si="287"/>
        <v>11520</v>
      </c>
      <c r="Q351" s="24">
        <f t="shared" si="287"/>
        <v>2500</v>
      </c>
      <c r="R351" s="24">
        <f t="shared" si="287"/>
        <v>12</v>
      </c>
      <c r="S351" s="24">
        <f t="shared" si="287"/>
        <v>614114</v>
      </c>
      <c r="T351" s="24">
        <f t="shared" si="287"/>
        <v>1272725</v>
      </c>
    </row>
    <row r="352" spans="1:20" ht="20.100000000000001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20.100000000000001" customHeight="1">
      <c r="A353" s="18"/>
      <c r="B353" s="18"/>
      <c r="C353" s="18"/>
      <c r="D353" s="18"/>
      <c r="E353" s="18"/>
      <c r="F353" s="18"/>
      <c r="G353" s="18"/>
      <c r="H353" s="27"/>
      <c r="I353" s="27"/>
      <c r="J353" s="27"/>
      <c r="K353" s="71"/>
      <c r="L353" s="71"/>
      <c r="M353" s="71"/>
      <c r="N353" s="71"/>
      <c r="O353" s="27"/>
      <c r="P353" s="27"/>
      <c r="Q353" s="27"/>
      <c r="R353" s="18"/>
      <c r="S353" s="18"/>
      <c r="T353" s="18"/>
    </row>
    <row r="354" spans="1:20" ht="20.100000000000001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20.100000000000001" customHeight="1">
      <c r="A355" s="69" t="s">
        <v>30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18"/>
    </row>
    <row r="356" spans="1:20" ht="20.100000000000001" customHeight="1">
      <c r="A356" s="69" t="s">
        <v>48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1:20" ht="20.100000000000001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20.100000000000001" customHeight="1">
      <c r="A358" s="18" t="s">
        <v>60</v>
      </c>
      <c r="B358" s="18"/>
      <c r="C358" s="18"/>
      <c r="D358" s="18"/>
      <c r="E358" s="18"/>
      <c r="F358" s="18"/>
      <c r="G358" s="18"/>
      <c r="H358" s="18"/>
      <c r="I358" s="18"/>
      <c r="J358" s="18" t="s">
        <v>81</v>
      </c>
      <c r="K358" s="18"/>
      <c r="L358" s="18"/>
      <c r="M358" s="19"/>
      <c r="N358" s="19"/>
      <c r="O358" s="19"/>
      <c r="P358" s="18"/>
      <c r="Q358" s="18"/>
      <c r="R358" s="18"/>
      <c r="S358" s="18"/>
      <c r="T358" s="18"/>
    </row>
    <row r="359" spans="1:20" ht="20.100000000000001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9"/>
      <c r="N359" s="19"/>
      <c r="O359" s="19"/>
      <c r="P359" s="18"/>
      <c r="Q359" s="18"/>
      <c r="R359" s="18"/>
      <c r="S359" s="18"/>
      <c r="T359" s="18"/>
    </row>
    <row r="360" spans="1:20" ht="39.950000000000003" customHeight="1">
      <c r="A360" s="20" t="s">
        <v>0</v>
      </c>
      <c r="B360" s="20" t="s">
        <v>1</v>
      </c>
      <c r="C360" s="20" t="s">
        <v>2</v>
      </c>
      <c r="D360" s="20" t="s">
        <v>3</v>
      </c>
      <c r="E360" s="20" t="s">
        <v>126</v>
      </c>
      <c r="F360" s="20" t="s">
        <v>19</v>
      </c>
      <c r="G360" s="20" t="s">
        <v>123</v>
      </c>
      <c r="H360" s="20" t="s">
        <v>127</v>
      </c>
      <c r="I360" s="21" t="s">
        <v>4</v>
      </c>
      <c r="J360" s="20" t="s">
        <v>9</v>
      </c>
      <c r="K360" s="20" t="s">
        <v>124</v>
      </c>
      <c r="L360" s="20" t="s">
        <v>125</v>
      </c>
      <c r="M360" s="20" t="s">
        <v>16</v>
      </c>
      <c r="N360" s="20" t="s">
        <v>128</v>
      </c>
      <c r="O360" s="20" t="s">
        <v>11</v>
      </c>
      <c r="P360" s="20" t="s">
        <v>6</v>
      </c>
      <c r="Q360" s="20" t="s">
        <v>129</v>
      </c>
      <c r="R360" s="20" t="s">
        <v>121</v>
      </c>
      <c r="S360" s="20" t="s">
        <v>5</v>
      </c>
      <c r="T360" s="20" t="s">
        <v>7</v>
      </c>
    </row>
    <row r="361" spans="1:20" ht="20.100000000000001" customHeight="1">
      <c r="A361" s="22">
        <v>44256</v>
      </c>
      <c r="B361" s="23"/>
      <c r="C361" s="23">
        <f t="shared" ref="C361:C372" si="288">ROUND((B361)*0.17,0)</f>
        <v>0</v>
      </c>
      <c r="D361" s="23">
        <f t="shared" ref="D361:D372" si="289">ROUND((B361)*0.08,0)</f>
        <v>0</v>
      </c>
      <c r="E361" s="23">
        <v>0</v>
      </c>
      <c r="F361" s="23"/>
      <c r="G361" s="23">
        <f t="shared" ref="G361:G372" si="290">ROUNDUP(((B361+C361)*0.14),0)</f>
        <v>0</v>
      </c>
      <c r="H361" s="23"/>
      <c r="I361" s="24">
        <f>SUM(B361:H361)</f>
        <v>0</v>
      </c>
      <c r="J361" s="23">
        <f t="shared" ref="J361:J372" si="291">ROUNDUP(((B361+C361)*0.1),0)</f>
        <v>0</v>
      </c>
      <c r="K361" s="23"/>
      <c r="L361" s="25">
        <f t="shared" ref="L361:L372" si="292">G361+H361</f>
        <v>0</v>
      </c>
      <c r="M361" s="23">
        <v>0</v>
      </c>
      <c r="N361" s="23">
        <v>0</v>
      </c>
      <c r="O361" s="23">
        <v>0</v>
      </c>
      <c r="P361" s="23"/>
      <c r="Q361" s="23"/>
      <c r="R361" s="25"/>
      <c r="S361" s="23">
        <f t="shared" ref="S361:S372" si="293">SUM(J361:R361)</f>
        <v>0</v>
      </c>
      <c r="T361" s="24">
        <f t="shared" ref="T361:T372" si="294">I361-S361</f>
        <v>0</v>
      </c>
    </row>
    <row r="362" spans="1:20" ht="20.100000000000001" customHeight="1">
      <c r="A362" s="22">
        <v>44287</v>
      </c>
      <c r="B362" s="23"/>
      <c r="C362" s="23">
        <f t="shared" si="288"/>
        <v>0</v>
      </c>
      <c r="D362" s="23">
        <f t="shared" si="289"/>
        <v>0</v>
      </c>
      <c r="E362" s="23">
        <v>0</v>
      </c>
      <c r="F362" s="23">
        <v>0</v>
      </c>
      <c r="G362" s="23">
        <f t="shared" si="290"/>
        <v>0</v>
      </c>
      <c r="H362" s="23"/>
      <c r="I362" s="24">
        <f t="shared" ref="I362:I372" si="295">SUM(B362:H362)</f>
        <v>0</v>
      </c>
      <c r="J362" s="23">
        <f t="shared" si="291"/>
        <v>0</v>
      </c>
      <c r="K362" s="23">
        <v>0</v>
      </c>
      <c r="L362" s="25">
        <f t="shared" si="292"/>
        <v>0</v>
      </c>
      <c r="M362" s="23">
        <v>0</v>
      </c>
      <c r="N362" s="23">
        <v>0</v>
      </c>
      <c r="O362" s="23">
        <v>0</v>
      </c>
      <c r="P362" s="23"/>
      <c r="Q362" s="23"/>
      <c r="R362" s="25"/>
      <c r="S362" s="23">
        <f t="shared" si="293"/>
        <v>0</v>
      </c>
      <c r="T362" s="24">
        <f t="shared" si="294"/>
        <v>0</v>
      </c>
    </row>
    <row r="363" spans="1:20" ht="20.100000000000001" customHeight="1">
      <c r="A363" s="22">
        <v>44317</v>
      </c>
      <c r="B363" s="23"/>
      <c r="C363" s="23">
        <f t="shared" si="288"/>
        <v>0</v>
      </c>
      <c r="D363" s="23">
        <f t="shared" si="289"/>
        <v>0</v>
      </c>
      <c r="E363" s="23">
        <v>0</v>
      </c>
      <c r="F363" s="23"/>
      <c r="G363" s="23">
        <f t="shared" si="290"/>
        <v>0</v>
      </c>
      <c r="H363" s="23"/>
      <c r="I363" s="24">
        <f t="shared" si="295"/>
        <v>0</v>
      </c>
      <c r="J363" s="23">
        <f t="shared" si="291"/>
        <v>0</v>
      </c>
      <c r="K363" s="23"/>
      <c r="L363" s="25">
        <f t="shared" si="292"/>
        <v>0</v>
      </c>
      <c r="M363" s="23">
        <v>0</v>
      </c>
      <c r="N363" s="23">
        <v>0</v>
      </c>
      <c r="O363" s="23">
        <v>0</v>
      </c>
      <c r="P363" s="23"/>
      <c r="Q363" s="23"/>
      <c r="R363" s="25"/>
      <c r="S363" s="23">
        <f t="shared" si="293"/>
        <v>0</v>
      </c>
      <c r="T363" s="24">
        <f t="shared" si="294"/>
        <v>0</v>
      </c>
    </row>
    <row r="364" spans="1:20" ht="20.100000000000001" customHeight="1">
      <c r="A364" s="22">
        <v>44348</v>
      </c>
      <c r="B364" s="23"/>
      <c r="C364" s="23">
        <f t="shared" si="288"/>
        <v>0</v>
      </c>
      <c r="D364" s="23">
        <f t="shared" si="289"/>
        <v>0</v>
      </c>
      <c r="E364" s="23">
        <v>0</v>
      </c>
      <c r="F364" s="23"/>
      <c r="G364" s="23">
        <f t="shared" si="290"/>
        <v>0</v>
      </c>
      <c r="H364" s="25"/>
      <c r="I364" s="24">
        <f t="shared" si="295"/>
        <v>0</v>
      </c>
      <c r="J364" s="23">
        <f t="shared" si="291"/>
        <v>0</v>
      </c>
      <c r="K364" s="23"/>
      <c r="L364" s="25">
        <f t="shared" si="292"/>
        <v>0</v>
      </c>
      <c r="M364" s="23">
        <v>0</v>
      </c>
      <c r="N364" s="23">
        <v>0</v>
      </c>
      <c r="O364" s="23">
        <v>0</v>
      </c>
      <c r="P364" s="23"/>
      <c r="Q364" s="23"/>
      <c r="R364" s="25"/>
      <c r="S364" s="23">
        <f t="shared" si="293"/>
        <v>0</v>
      </c>
      <c r="T364" s="24">
        <f t="shared" si="294"/>
        <v>0</v>
      </c>
    </row>
    <row r="365" spans="1:20" ht="20.100000000000001" customHeight="1">
      <c r="A365" s="22">
        <v>44378</v>
      </c>
      <c r="B365" s="23"/>
      <c r="C365" s="23">
        <f t="shared" si="288"/>
        <v>0</v>
      </c>
      <c r="D365" s="23">
        <f t="shared" si="289"/>
        <v>0</v>
      </c>
      <c r="E365" s="23">
        <v>0</v>
      </c>
      <c r="F365" s="23"/>
      <c r="G365" s="23">
        <f t="shared" si="290"/>
        <v>0</v>
      </c>
      <c r="H365" s="25"/>
      <c r="I365" s="24">
        <f t="shared" si="295"/>
        <v>0</v>
      </c>
      <c r="J365" s="23">
        <f t="shared" si="291"/>
        <v>0</v>
      </c>
      <c r="K365" s="23"/>
      <c r="L365" s="25">
        <f t="shared" si="292"/>
        <v>0</v>
      </c>
      <c r="M365" s="23">
        <v>0</v>
      </c>
      <c r="N365" s="23">
        <v>0</v>
      </c>
      <c r="O365" s="23">
        <v>0</v>
      </c>
      <c r="P365" s="23"/>
      <c r="Q365" s="23"/>
      <c r="R365" s="25"/>
      <c r="S365" s="23">
        <f t="shared" si="293"/>
        <v>0</v>
      </c>
      <c r="T365" s="24">
        <f t="shared" si="294"/>
        <v>0</v>
      </c>
    </row>
    <row r="366" spans="1:20" ht="20.100000000000001" customHeight="1">
      <c r="A366" s="22">
        <v>44409</v>
      </c>
      <c r="B366" s="23"/>
      <c r="C366" s="23">
        <f t="shared" si="288"/>
        <v>0</v>
      </c>
      <c r="D366" s="23">
        <f t="shared" si="289"/>
        <v>0</v>
      </c>
      <c r="E366" s="23">
        <v>0</v>
      </c>
      <c r="F366" s="23"/>
      <c r="G366" s="23">
        <f t="shared" si="290"/>
        <v>0</v>
      </c>
      <c r="H366" s="25"/>
      <c r="I366" s="24">
        <f t="shared" si="295"/>
        <v>0</v>
      </c>
      <c r="J366" s="23">
        <f t="shared" si="291"/>
        <v>0</v>
      </c>
      <c r="K366" s="23"/>
      <c r="L366" s="25">
        <f t="shared" si="292"/>
        <v>0</v>
      </c>
      <c r="M366" s="23">
        <v>0</v>
      </c>
      <c r="N366" s="23">
        <v>0</v>
      </c>
      <c r="O366" s="23">
        <v>0</v>
      </c>
      <c r="P366" s="23"/>
      <c r="Q366" s="23"/>
      <c r="R366" s="25"/>
      <c r="S366" s="23">
        <f t="shared" si="293"/>
        <v>0</v>
      </c>
      <c r="T366" s="24">
        <f t="shared" si="294"/>
        <v>0</v>
      </c>
    </row>
    <row r="367" spans="1:20" ht="20.100000000000001" customHeight="1">
      <c r="A367" s="22">
        <v>44440</v>
      </c>
      <c r="B367" s="23"/>
      <c r="C367" s="23">
        <f t="shared" si="288"/>
        <v>0</v>
      </c>
      <c r="D367" s="23">
        <f t="shared" si="289"/>
        <v>0</v>
      </c>
      <c r="E367" s="23">
        <v>0</v>
      </c>
      <c r="F367" s="23"/>
      <c r="G367" s="23">
        <f t="shared" si="290"/>
        <v>0</v>
      </c>
      <c r="H367" s="25"/>
      <c r="I367" s="24">
        <f t="shared" si="295"/>
        <v>0</v>
      </c>
      <c r="J367" s="23">
        <f t="shared" si="291"/>
        <v>0</v>
      </c>
      <c r="K367" s="23"/>
      <c r="L367" s="25">
        <f t="shared" si="292"/>
        <v>0</v>
      </c>
      <c r="M367" s="23">
        <v>0</v>
      </c>
      <c r="N367" s="23">
        <v>0</v>
      </c>
      <c r="O367" s="23">
        <v>0</v>
      </c>
      <c r="P367" s="23"/>
      <c r="Q367" s="23"/>
      <c r="R367" s="25"/>
      <c r="S367" s="23">
        <f t="shared" si="293"/>
        <v>0</v>
      </c>
      <c r="T367" s="24">
        <f t="shared" si="294"/>
        <v>0</v>
      </c>
    </row>
    <row r="368" spans="1:20" ht="20.100000000000001" customHeight="1">
      <c r="A368" s="22">
        <v>44470</v>
      </c>
      <c r="B368" s="23"/>
      <c r="C368" s="23">
        <f t="shared" si="288"/>
        <v>0</v>
      </c>
      <c r="D368" s="23">
        <f t="shared" si="289"/>
        <v>0</v>
      </c>
      <c r="E368" s="23">
        <v>0</v>
      </c>
      <c r="F368" s="23"/>
      <c r="G368" s="23">
        <f t="shared" si="290"/>
        <v>0</v>
      </c>
      <c r="H368" s="25"/>
      <c r="I368" s="24">
        <f t="shared" si="295"/>
        <v>0</v>
      </c>
      <c r="J368" s="23">
        <f t="shared" si="291"/>
        <v>0</v>
      </c>
      <c r="K368" s="23"/>
      <c r="L368" s="25">
        <f t="shared" si="292"/>
        <v>0</v>
      </c>
      <c r="M368" s="23">
        <v>0</v>
      </c>
      <c r="N368" s="23">
        <v>0</v>
      </c>
      <c r="O368" s="23">
        <v>0</v>
      </c>
      <c r="P368" s="23"/>
      <c r="Q368" s="23"/>
      <c r="R368" s="25"/>
      <c r="S368" s="23">
        <f t="shared" si="293"/>
        <v>0</v>
      </c>
      <c r="T368" s="24">
        <f t="shared" si="294"/>
        <v>0</v>
      </c>
    </row>
    <row r="369" spans="1:20" ht="20.100000000000001" customHeight="1">
      <c r="A369" s="22">
        <v>44501</v>
      </c>
      <c r="B369" s="23"/>
      <c r="C369" s="23">
        <f t="shared" si="288"/>
        <v>0</v>
      </c>
      <c r="D369" s="23">
        <f t="shared" si="289"/>
        <v>0</v>
      </c>
      <c r="E369" s="23">
        <v>0</v>
      </c>
      <c r="F369" s="23"/>
      <c r="G369" s="23">
        <f t="shared" si="290"/>
        <v>0</v>
      </c>
      <c r="H369" s="25"/>
      <c r="I369" s="24">
        <f t="shared" si="295"/>
        <v>0</v>
      </c>
      <c r="J369" s="23">
        <f t="shared" si="291"/>
        <v>0</v>
      </c>
      <c r="K369" s="23"/>
      <c r="L369" s="25">
        <f t="shared" si="292"/>
        <v>0</v>
      </c>
      <c r="M369" s="23">
        <v>0</v>
      </c>
      <c r="N369" s="23">
        <v>0</v>
      </c>
      <c r="O369" s="23">
        <v>0</v>
      </c>
      <c r="P369" s="23"/>
      <c r="Q369" s="23"/>
      <c r="R369" s="25"/>
      <c r="S369" s="23">
        <f t="shared" si="293"/>
        <v>0</v>
      </c>
      <c r="T369" s="24">
        <f t="shared" si="294"/>
        <v>0</v>
      </c>
    </row>
    <row r="370" spans="1:20" ht="20.100000000000001" customHeight="1">
      <c r="A370" s="22">
        <v>44531</v>
      </c>
      <c r="B370" s="23"/>
      <c r="C370" s="23">
        <f t="shared" si="288"/>
        <v>0</v>
      </c>
      <c r="D370" s="23">
        <f t="shared" si="289"/>
        <v>0</v>
      </c>
      <c r="E370" s="23">
        <v>0</v>
      </c>
      <c r="F370" s="23"/>
      <c r="G370" s="23">
        <f t="shared" si="290"/>
        <v>0</v>
      </c>
      <c r="H370" s="25"/>
      <c r="I370" s="24">
        <f t="shared" si="295"/>
        <v>0</v>
      </c>
      <c r="J370" s="23">
        <f t="shared" si="291"/>
        <v>0</v>
      </c>
      <c r="K370" s="23"/>
      <c r="L370" s="25">
        <f t="shared" si="292"/>
        <v>0</v>
      </c>
      <c r="M370" s="23">
        <v>0</v>
      </c>
      <c r="N370" s="23">
        <v>0</v>
      </c>
      <c r="O370" s="23">
        <v>0</v>
      </c>
      <c r="P370" s="23"/>
      <c r="Q370" s="23"/>
      <c r="R370" s="25"/>
      <c r="S370" s="23">
        <f t="shared" si="293"/>
        <v>0</v>
      </c>
      <c r="T370" s="24">
        <f t="shared" si="294"/>
        <v>0</v>
      </c>
    </row>
    <row r="371" spans="1:20" ht="20.100000000000001" customHeight="1">
      <c r="A371" s="22">
        <v>44562</v>
      </c>
      <c r="B371" s="23"/>
      <c r="C371" s="23">
        <f t="shared" si="288"/>
        <v>0</v>
      </c>
      <c r="D371" s="23">
        <f t="shared" si="289"/>
        <v>0</v>
      </c>
      <c r="E371" s="23">
        <v>0</v>
      </c>
      <c r="F371" s="23"/>
      <c r="G371" s="23">
        <f t="shared" si="290"/>
        <v>0</v>
      </c>
      <c r="H371" s="25"/>
      <c r="I371" s="24">
        <f t="shared" si="295"/>
        <v>0</v>
      </c>
      <c r="J371" s="23">
        <f t="shared" si="291"/>
        <v>0</v>
      </c>
      <c r="K371" s="23"/>
      <c r="L371" s="25">
        <f t="shared" si="292"/>
        <v>0</v>
      </c>
      <c r="M371" s="23">
        <v>0</v>
      </c>
      <c r="N371" s="23">
        <v>0</v>
      </c>
      <c r="O371" s="23">
        <v>0</v>
      </c>
      <c r="P371" s="23"/>
      <c r="Q371" s="23"/>
      <c r="R371" s="25"/>
      <c r="S371" s="23">
        <f t="shared" si="293"/>
        <v>0</v>
      </c>
      <c r="T371" s="24">
        <f t="shared" si="294"/>
        <v>0</v>
      </c>
    </row>
    <row r="372" spans="1:20" ht="20.100000000000001" customHeight="1">
      <c r="A372" s="22">
        <v>44593</v>
      </c>
      <c r="B372" s="23"/>
      <c r="C372" s="23">
        <f t="shared" si="288"/>
        <v>0</v>
      </c>
      <c r="D372" s="23">
        <f t="shared" si="289"/>
        <v>0</v>
      </c>
      <c r="E372" s="23">
        <v>0</v>
      </c>
      <c r="F372" s="23"/>
      <c r="G372" s="23">
        <f t="shared" si="290"/>
        <v>0</v>
      </c>
      <c r="H372" s="25"/>
      <c r="I372" s="24">
        <f t="shared" si="295"/>
        <v>0</v>
      </c>
      <c r="J372" s="23">
        <f t="shared" si="291"/>
        <v>0</v>
      </c>
      <c r="K372" s="23"/>
      <c r="L372" s="25">
        <f t="shared" si="292"/>
        <v>0</v>
      </c>
      <c r="M372" s="23">
        <v>0</v>
      </c>
      <c r="N372" s="23">
        <v>0</v>
      </c>
      <c r="O372" s="23">
        <v>0</v>
      </c>
      <c r="P372" s="23"/>
      <c r="Q372" s="23"/>
      <c r="R372" s="25"/>
      <c r="S372" s="23">
        <f t="shared" si="293"/>
        <v>0</v>
      </c>
      <c r="T372" s="24">
        <f t="shared" si="294"/>
        <v>0</v>
      </c>
    </row>
    <row r="373" spans="1:20" ht="20.100000000000001" customHeight="1">
      <c r="A373" s="26" t="s">
        <v>4</v>
      </c>
      <c r="B373" s="24">
        <f>SUM(B361:B372)</f>
        <v>0</v>
      </c>
      <c r="C373" s="24">
        <f t="shared" ref="C373:T373" si="296">SUM(C361:C372)</f>
        <v>0</v>
      </c>
      <c r="D373" s="24">
        <f t="shared" si="296"/>
        <v>0</v>
      </c>
      <c r="E373" s="24">
        <f t="shared" si="296"/>
        <v>0</v>
      </c>
      <c r="F373" s="24">
        <f t="shared" si="296"/>
        <v>0</v>
      </c>
      <c r="G373" s="24">
        <f t="shared" si="296"/>
        <v>0</v>
      </c>
      <c r="H373" s="24">
        <f t="shared" si="296"/>
        <v>0</v>
      </c>
      <c r="I373" s="24">
        <f t="shared" si="296"/>
        <v>0</v>
      </c>
      <c r="J373" s="24">
        <f t="shared" si="296"/>
        <v>0</v>
      </c>
      <c r="K373" s="24">
        <f t="shared" si="296"/>
        <v>0</v>
      </c>
      <c r="L373" s="24">
        <f t="shared" si="296"/>
        <v>0</v>
      </c>
      <c r="M373" s="24">
        <f t="shared" si="296"/>
        <v>0</v>
      </c>
      <c r="N373" s="24">
        <f t="shared" si="296"/>
        <v>0</v>
      </c>
      <c r="O373" s="24">
        <f t="shared" si="296"/>
        <v>0</v>
      </c>
      <c r="P373" s="24">
        <f t="shared" si="296"/>
        <v>0</v>
      </c>
      <c r="Q373" s="24">
        <f t="shared" si="296"/>
        <v>0</v>
      </c>
      <c r="R373" s="24">
        <f t="shared" si="296"/>
        <v>0</v>
      </c>
      <c r="S373" s="24">
        <f t="shared" si="296"/>
        <v>0</v>
      </c>
      <c r="T373" s="24">
        <f t="shared" si="296"/>
        <v>0</v>
      </c>
    </row>
    <row r="374" spans="1:20" ht="20.100000000000001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20.100000000000001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20.100000000000001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20.100000000000001" customHeight="1">
      <c r="A377" s="69" t="s">
        <v>30</v>
      </c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18"/>
    </row>
    <row r="378" spans="1:20" ht="20.100000000000001" customHeight="1">
      <c r="A378" s="69" t="s">
        <v>48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1:20" ht="20.100000000000001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20.100000000000001" customHeight="1">
      <c r="A380" s="18" t="s">
        <v>61</v>
      </c>
      <c r="B380" s="18"/>
      <c r="C380" s="18"/>
      <c r="D380" s="18"/>
      <c r="E380" s="18"/>
      <c r="F380" s="18"/>
      <c r="G380" s="18"/>
      <c r="H380" s="18"/>
      <c r="I380" s="18"/>
      <c r="J380" s="18" t="s">
        <v>80</v>
      </c>
      <c r="K380" s="18"/>
      <c r="L380" s="18"/>
      <c r="M380" s="19"/>
      <c r="N380" s="19"/>
      <c r="O380" s="19"/>
      <c r="P380" s="18"/>
      <c r="Q380" s="18"/>
      <c r="R380" s="18"/>
      <c r="S380" s="18"/>
      <c r="T380" s="18"/>
    </row>
    <row r="381" spans="1:20" ht="20.100000000000001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9"/>
      <c r="N381" s="19"/>
      <c r="O381" s="19"/>
      <c r="P381" s="18"/>
      <c r="Q381" s="18"/>
      <c r="R381" s="18"/>
      <c r="S381" s="18"/>
      <c r="T381" s="18"/>
    </row>
    <row r="382" spans="1:20" ht="39.950000000000003" customHeight="1">
      <c r="A382" s="20" t="s">
        <v>0</v>
      </c>
      <c r="B382" s="20" t="s">
        <v>1</v>
      </c>
      <c r="C382" s="20" t="s">
        <v>2</v>
      </c>
      <c r="D382" s="20" t="s">
        <v>3</v>
      </c>
      <c r="E382" s="20" t="s">
        <v>126</v>
      </c>
      <c r="F382" s="20" t="s">
        <v>19</v>
      </c>
      <c r="G382" s="20" t="s">
        <v>123</v>
      </c>
      <c r="H382" s="20" t="s">
        <v>127</v>
      </c>
      <c r="I382" s="21" t="s">
        <v>4</v>
      </c>
      <c r="J382" s="20" t="s">
        <v>9</v>
      </c>
      <c r="K382" s="20" t="s">
        <v>124</v>
      </c>
      <c r="L382" s="20" t="s">
        <v>125</v>
      </c>
      <c r="M382" s="20" t="s">
        <v>16</v>
      </c>
      <c r="N382" s="20" t="s">
        <v>128</v>
      </c>
      <c r="O382" s="20" t="s">
        <v>11</v>
      </c>
      <c r="P382" s="20" t="s">
        <v>6</v>
      </c>
      <c r="Q382" s="20" t="s">
        <v>129</v>
      </c>
      <c r="R382" s="20" t="s">
        <v>121</v>
      </c>
      <c r="S382" s="20" t="s">
        <v>5</v>
      </c>
      <c r="T382" s="20" t="s">
        <v>7</v>
      </c>
    </row>
    <row r="383" spans="1:20" ht="20.100000000000001" customHeight="1">
      <c r="A383" s="22">
        <v>44256</v>
      </c>
      <c r="B383" s="23"/>
      <c r="C383" s="23">
        <f t="shared" ref="C383:C394" si="297">ROUND((B383)*0.17,0)</f>
        <v>0</v>
      </c>
      <c r="D383" s="23">
        <f t="shared" ref="D383:D394" si="298">ROUND((B383)*0.08,0)</f>
        <v>0</v>
      </c>
      <c r="E383" s="23"/>
      <c r="F383" s="23"/>
      <c r="G383" s="23">
        <f t="shared" ref="G383:G394" si="299">ROUNDUP(((B383+C383)*0.14),0)</f>
        <v>0</v>
      </c>
      <c r="H383" s="23"/>
      <c r="I383" s="24">
        <f>SUM(B383:H383)</f>
        <v>0</v>
      </c>
      <c r="J383" s="23">
        <f t="shared" ref="J383:J394" si="300">ROUNDUP(((B383+C383)*0.1),0)</f>
        <v>0</v>
      </c>
      <c r="K383" s="23"/>
      <c r="L383" s="25">
        <f t="shared" ref="L383:L394" si="301">G383+H383</f>
        <v>0</v>
      </c>
      <c r="M383" s="23">
        <v>0</v>
      </c>
      <c r="N383" s="23">
        <v>0</v>
      </c>
      <c r="O383" s="23">
        <v>0</v>
      </c>
      <c r="P383" s="23"/>
      <c r="Q383" s="23"/>
      <c r="R383" s="25"/>
      <c r="S383" s="23">
        <f t="shared" ref="S383:S394" si="302">SUM(J383:R383)</f>
        <v>0</v>
      </c>
      <c r="T383" s="24">
        <f t="shared" ref="T383:T394" si="303">I383-S383</f>
        <v>0</v>
      </c>
    </row>
    <row r="384" spans="1:20" ht="20.100000000000001" customHeight="1">
      <c r="A384" s="22">
        <v>44287</v>
      </c>
      <c r="B384" s="23"/>
      <c r="C384" s="23">
        <f t="shared" si="297"/>
        <v>0</v>
      </c>
      <c r="D384" s="23">
        <f t="shared" si="298"/>
        <v>0</v>
      </c>
      <c r="E384" s="23"/>
      <c r="F384" s="23">
        <v>0</v>
      </c>
      <c r="G384" s="23">
        <f t="shared" si="299"/>
        <v>0</v>
      </c>
      <c r="H384" s="23"/>
      <c r="I384" s="24">
        <f t="shared" ref="I384:I394" si="304">SUM(B384:H384)</f>
        <v>0</v>
      </c>
      <c r="J384" s="23">
        <f t="shared" si="300"/>
        <v>0</v>
      </c>
      <c r="K384" s="23">
        <v>0</v>
      </c>
      <c r="L384" s="25">
        <f t="shared" si="301"/>
        <v>0</v>
      </c>
      <c r="M384" s="23">
        <v>0</v>
      </c>
      <c r="N384" s="23">
        <v>0</v>
      </c>
      <c r="O384" s="23">
        <v>0</v>
      </c>
      <c r="P384" s="23"/>
      <c r="Q384" s="23"/>
      <c r="R384" s="25"/>
      <c r="S384" s="23">
        <f t="shared" si="302"/>
        <v>0</v>
      </c>
      <c r="T384" s="24">
        <f t="shared" si="303"/>
        <v>0</v>
      </c>
    </row>
    <row r="385" spans="1:20" ht="20.100000000000001" customHeight="1">
      <c r="A385" s="22">
        <v>44317</v>
      </c>
      <c r="B385" s="23"/>
      <c r="C385" s="23">
        <f t="shared" si="297"/>
        <v>0</v>
      </c>
      <c r="D385" s="23">
        <f t="shared" si="298"/>
        <v>0</v>
      </c>
      <c r="E385" s="23"/>
      <c r="F385" s="23"/>
      <c r="G385" s="23">
        <f t="shared" si="299"/>
        <v>0</v>
      </c>
      <c r="H385" s="23"/>
      <c r="I385" s="24">
        <f t="shared" si="304"/>
        <v>0</v>
      </c>
      <c r="J385" s="23">
        <f t="shared" si="300"/>
        <v>0</v>
      </c>
      <c r="K385" s="23"/>
      <c r="L385" s="25">
        <f t="shared" si="301"/>
        <v>0</v>
      </c>
      <c r="M385" s="23">
        <v>0</v>
      </c>
      <c r="N385" s="23">
        <v>0</v>
      </c>
      <c r="O385" s="23">
        <v>0</v>
      </c>
      <c r="P385" s="23"/>
      <c r="Q385" s="23"/>
      <c r="R385" s="25"/>
      <c r="S385" s="23">
        <f t="shared" si="302"/>
        <v>0</v>
      </c>
      <c r="T385" s="24">
        <f t="shared" si="303"/>
        <v>0</v>
      </c>
    </row>
    <row r="386" spans="1:20" ht="20.100000000000001" customHeight="1">
      <c r="A386" s="22">
        <v>44348</v>
      </c>
      <c r="B386" s="23"/>
      <c r="C386" s="23">
        <f t="shared" si="297"/>
        <v>0</v>
      </c>
      <c r="D386" s="23">
        <f t="shared" si="298"/>
        <v>0</v>
      </c>
      <c r="E386" s="23"/>
      <c r="F386" s="23"/>
      <c r="G386" s="23">
        <f t="shared" si="299"/>
        <v>0</v>
      </c>
      <c r="H386" s="25"/>
      <c r="I386" s="24">
        <f t="shared" si="304"/>
        <v>0</v>
      </c>
      <c r="J386" s="23">
        <f t="shared" si="300"/>
        <v>0</v>
      </c>
      <c r="K386" s="23"/>
      <c r="L386" s="25">
        <f t="shared" si="301"/>
        <v>0</v>
      </c>
      <c r="M386" s="23">
        <v>0</v>
      </c>
      <c r="N386" s="23">
        <v>0</v>
      </c>
      <c r="O386" s="23">
        <v>0</v>
      </c>
      <c r="P386" s="23"/>
      <c r="Q386" s="23"/>
      <c r="R386" s="25"/>
      <c r="S386" s="23">
        <f t="shared" si="302"/>
        <v>0</v>
      </c>
      <c r="T386" s="24">
        <f t="shared" si="303"/>
        <v>0</v>
      </c>
    </row>
    <row r="387" spans="1:20" ht="20.100000000000001" customHeight="1">
      <c r="A387" s="22">
        <v>44378</v>
      </c>
      <c r="B387" s="23"/>
      <c r="C387" s="23">
        <f t="shared" si="297"/>
        <v>0</v>
      </c>
      <c r="D387" s="23">
        <f t="shared" si="298"/>
        <v>0</v>
      </c>
      <c r="E387" s="23"/>
      <c r="F387" s="23"/>
      <c r="G387" s="23">
        <f t="shared" si="299"/>
        <v>0</v>
      </c>
      <c r="H387" s="25"/>
      <c r="I387" s="24">
        <f t="shared" si="304"/>
        <v>0</v>
      </c>
      <c r="J387" s="23">
        <f t="shared" si="300"/>
        <v>0</v>
      </c>
      <c r="K387" s="23"/>
      <c r="L387" s="25">
        <f t="shared" si="301"/>
        <v>0</v>
      </c>
      <c r="M387" s="23">
        <v>0</v>
      </c>
      <c r="N387" s="23">
        <v>0</v>
      </c>
      <c r="O387" s="23">
        <v>0</v>
      </c>
      <c r="P387" s="23"/>
      <c r="Q387" s="23"/>
      <c r="R387" s="25"/>
      <c r="S387" s="23">
        <f t="shared" si="302"/>
        <v>0</v>
      </c>
      <c r="T387" s="24">
        <f t="shared" si="303"/>
        <v>0</v>
      </c>
    </row>
    <row r="388" spans="1:20" ht="20.100000000000001" customHeight="1">
      <c r="A388" s="22">
        <v>44409</v>
      </c>
      <c r="B388" s="23"/>
      <c r="C388" s="23">
        <f t="shared" si="297"/>
        <v>0</v>
      </c>
      <c r="D388" s="23">
        <f t="shared" si="298"/>
        <v>0</v>
      </c>
      <c r="E388" s="23"/>
      <c r="F388" s="23"/>
      <c r="G388" s="23">
        <f t="shared" si="299"/>
        <v>0</v>
      </c>
      <c r="H388" s="25"/>
      <c r="I388" s="24">
        <f t="shared" si="304"/>
        <v>0</v>
      </c>
      <c r="J388" s="23">
        <f t="shared" si="300"/>
        <v>0</v>
      </c>
      <c r="K388" s="23"/>
      <c r="L388" s="25">
        <f t="shared" si="301"/>
        <v>0</v>
      </c>
      <c r="M388" s="23">
        <v>0</v>
      </c>
      <c r="N388" s="23">
        <v>0</v>
      </c>
      <c r="O388" s="23">
        <v>0</v>
      </c>
      <c r="P388" s="23"/>
      <c r="Q388" s="23"/>
      <c r="R388" s="25"/>
      <c r="S388" s="23">
        <f t="shared" si="302"/>
        <v>0</v>
      </c>
      <c r="T388" s="24">
        <f t="shared" si="303"/>
        <v>0</v>
      </c>
    </row>
    <row r="389" spans="1:20" ht="20.100000000000001" customHeight="1">
      <c r="A389" s="22">
        <v>44440</v>
      </c>
      <c r="B389" s="23"/>
      <c r="C389" s="23">
        <f t="shared" si="297"/>
        <v>0</v>
      </c>
      <c r="D389" s="23">
        <f t="shared" si="298"/>
        <v>0</v>
      </c>
      <c r="E389" s="23"/>
      <c r="F389" s="23"/>
      <c r="G389" s="23">
        <f t="shared" si="299"/>
        <v>0</v>
      </c>
      <c r="H389" s="25"/>
      <c r="I389" s="24">
        <f t="shared" si="304"/>
        <v>0</v>
      </c>
      <c r="J389" s="23">
        <f t="shared" si="300"/>
        <v>0</v>
      </c>
      <c r="K389" s="23"/>
      <c r="L389" s="25">
        <f t="shared" si="301"/>
        <v>0</v>
      </c>
      <c r="M389" s="23">
        <v>0</v>
      </c>
      <c r="N389" s="23">
        <v>0</v>
      </c>
      <c r="O389" s="23">
        <v>0</v>
      </c>
      <c r="P389" s="23"/>
      <c r="Q389" s="23"/>
      <c r="R389" s="25"/>
      <c r="S389" s="23">
        <f t="shared" si="302"/>
        <v>0</v>
      </c>
      <c r="T389" s="24">
        <f t="shared" si="303"/>
        <v>0</v>
      </c>
    </row>
    <row r="390" spans="1:20" ht="20.100000000000001" customHeight="1">
      <c r="A390" s="22">
        <v>44470</v>
      </c>
      <c r="B390" s="23"/>
      <c r="C390" s="23">
        <f t="shared" si="297"/>
        <v>0</v>
      </c>
      <c r="D390" s="23">
        <f t="shared" si="298"/>
        <v>0</v>
      </c>
      <c r="E390" s="23"/>
      <c r="F390" s="23"/>
      <c r="G390" s="23">
        <f t="shared" si="299"/>
        <v>0</v>
      </c>
      <c r="H390" s="25"/>
      <c r="I390" s="24">
        <f t="shared" si="304"/>
        <v>0</v>
      </c>
      <c r="J390" s="23">
        <f t="shared" si="300"/>
        <v>0</v>
      </c>
      <c r="K390" s="23"/>
      <c r="L390" s="25">
        <f t="shared" si="301"/>
        <v>0</v>
      </c>
      <c r="M390" s="23">
        <v>0</v>
      </c>
      <c r="N390" s="23">
        <v>0</v>
      </c>
      <c r="O390" s="23">
        <v>0</v>
      </c>
      <c r="P390" s="23"/>
      <c r="Q390" s="23"/>
      <c r="R390" s="25"/>
      <c r="S390" s="23">
        <f t="shared" si="302"/>
        <v>0</v>
      </c>
      <c r="T390" s="24">
        <f t="shared" si="303"/>
        <v>0</v>
      </c>
    </row>
    <row r="391" spans="1:20" ht="20.100000000000001" customHeight="1">
      <c r="A391" s="22">
        <v>44501</v>
      </c>
      <c r="B391" s="23"/>
      <c r="C391" s="23">
        <f t="shared" si="297"/>
        <v>0</v>
      </c>
      <c r="D391" s="23">
        <f t="shared" si="298"/>
        <v>0</v>
      </c>
      <c r="E391" s="23"/>
      <c r="F391" s="23"/>
      <c r="G391" s="23">
        <f t="shared" si="299"/>
        <v>0</v>
      </c>
      <c r="H391" s="25"/>
      <c r="I391" s="24">
        <f t="shared" si="304"/>
        <v>0</v>
      </c>
      <c r="J391" s="23">
        <f t="shared" si="300"/>
        <v>0</v>
      </c>
      <c r="K391" s="23"/>
      <c r="L391" s="25">
        <f t="shared" si="301"/>
        <v>0</v>
      </c>
      <c r="M391" s="23">
        <v>0</v>
      </c>
      <c r="N391" s="23">
        <v>0</v>
      </c>
      <c r="O391" s="23">
        <v>0</v>
      </c>
      <c r="P391" s="23"/>
      <c r="Q391" s="23"/>
      <c r="R391" s="25"/>
      <c r="S391" s="23">
        <f t="shared" si="302"/>
        <v>0</v>
      </c>
      <c r="T391" s="24">
        <f t="shared" si="303"/>
        <v>0</v>
      </c>
    </row>
    <row r="392" spans="1:20" ht="20.100000000000001" customHeight="1">
      <c r="A392" s="22">
        <v>44531</v>
      </c>
      <c r="B392" s="23"/>
      <c r="C392" s="23">
        <f t="shared" si="297"/>
        <v>0</v>
      </c>
      <c r="D392" s="23">
        <f t="shared" si="298"/>
        <v>0</v>
      </c>
      <c r="E392" s="23"/>
      <c r="F392" s="23"/>
      <c r="G392" s="23">
        <f t="shared" si="299"/>
        <v>0</v>
      </c>
      <c r="H392" s="25"/>
      <c r="I392" s="24">
        <f t="shared" si="304"/>
        <v>0</v>
      </c>
      <c r="J392" s="23">
        <f t="shared" si="300"/>
        <v>0</v>
      </c>
      <c r="K392" s="23"/>
      <c r="L392" s="25">
        <f t="shared" si="301"/>
        <v>0</v>
      </c>
      <c r="M392" s="23">
        <v>0</v>
      </c>
      <c r="N392" s="23">
        <v>0</v>
      </c>
      <c r="O392" s="23">
        <v>0</v>
      </c>
      <c r="P392" s="23"/>
      <c r="Q392" s="23"/>
      <c r="R392" s="25"/>
      <c r="S392" s="23">
        <f t="shared" si="302"/>
        <v>0</v>
      </c>
      <c r="T392" s="24">
        <f t="shared" si="303"/>
        <v>0</v>
      </c>
    </row>
    <row r="393" spans="1:20" ht="20.100000000000001" customHeight="1">
      <c r="A393" s="22">
        <v>44562</v>
      </c>
      <c r="B393" s="23"/>
      <c r="C393" s="23">
        <f t="shared" si="297"/>
        <v>0</v>
      </c>
      <c r="D393" s="23">
        <f t="shared" si="298"/>
        <v>0</v>
      </c>
      <c r="E393" s="23"/>
      <c r="F393" s="23"/>
      <c r="G393" s="23">
        <f t="shared" si="299"/>
        <v>0</v>
      </c>
      <c r="H393" s="25"/>
      <c r="I393" s="24">
        <f t="shared" si="304"/>
        <v>0</v>
      </c>
      <c r="J393" s="23">
        <f t="shared" si="300"/>
        <v>0</v>
      </c>
      <c r="K393" s="23"/>
      <c r="L393" s="25">
        <f t="shared" si="301"/>
        <v>0</v>
      </c>
      <c r="M393" s="23">
        <v>0</v>
      </c>
      <c r="N393" s="23">
        <v>0</v>
      </c>
      <c r="O393" s="23">
        <v>0</v>
      </c>
      <c r="P393" s="23"/>
      <c r="Q393" s="23"/>
      <c r="R393" s="25"/>
      <c r="S393" s="23">
        <f t="shared" si="302"/>
        <v>0</v>
      </c>
      <c r="T393" s="24">
        <f t="shared" si="303"/>
        <v>0</v>
      </c>
    </row>
    <row r="394" spans="1:20" ht="20.100000000000001" customHeight="1">
      <c r="A394" s="22">
        <v>44593</v>
      </c>
      <c r="B394" s="23"/>
      <c r="C394" s="23">
        <f t="shared" si="297"/>
        <v>0</v>
      </c>
      <c r="D394" s="23">
        <f t="shared" si="298"/>
        <v>0</v>
      </c>
      <c r="E394" s="23"/>
      <c r="F394" s="23"/>
      <c r="G394" s="23">
        <f t="shared" si="299"/>
        <v>0</v>
      </c>
      <c r="H394" s="25"/>
      <c r="I394" s="24">
        <f t="shared" si="304"/>
        <v>0</v>
      </c>
      <c r="J394" s="23">
        <f t="shared" si="300"/>
        <v>0</v>
      </c>
      <c r="K394" s="23"/>
      <c r="L394" s="25">
        <f t="shared" si="301"/>
        <v>0</v>
      </c>
      <c r="M394" s="23">
        <v>0</v>
      </c>
      <c r="N394" s="23">
        <v>0</v>
      </c>
      <c r="O394" s="23">
        <v>0</v>
      </c>
      <c r="P394" s="23"/>
      <c r="Q394" s="23"/>
      <c r="R394" s="25"/>
      <c r="S394" s="23">
        <f t="shared" si="302"/>
        <v>0</v>
      </c>
      <c r="T394" s="24">
        <f t="shared" si="303"/>
        <v>0</v>
      </c>
    </row>
    <row r="395" spans="1:20" ht="20.100000000000001" customHeight="1">
      <c r="A395" s="26" t="s">
        <v>4</v>
      </c>
      <c r="B395" s="24">
        <f>SUM(B383:B394)</f>
        <v>0</v>
      </c>
      <c r="C395" s="24">
        <f t="shared" ref="C395:F395" si="305">SUM(C383:C394)</f>
        <v>0</v>
      </c>
      <c r="D395" s="24">
        <f t="shared" si="305"/>
        <v>0</v>
      </c>
      <c r="E395" s="24">
        <f t="shared" si="305"/>
        <v>0</v>
      </c>
      <c r="F395" s="24">
        <f t="shared" si="305"/>
        <v>0</v>
      </c>
      <c r="G395" s="24">
        <f>SUM(G383:G394)</f>
        <v>0</v>
      </c>
      <c r="H395" s="24">
        <f t="shared" ref="H395:T395" si="306">SUM(H383:H394)</f>
        <v>0</v>
      </c>
      <c r="I395" s="24">
        <f t="shared" si="306"/>
        <v>0</v>
      </c>
      <c r="J395" s="24">
        <f t="shared" si="306"/>
        <v>0</v>
      </c>
      <c r="K395" s="24">
        <f t="shared" si="306"/>
        <v>0</v>
      </c>
      <c r="L395" s="24">
        <f t="shared" si="306"/>
        <v>0</v>
      </c>
      <c r="M395" s="24">
        <f t="shared" si="306"/>
        <v>0</v>
      </c>
      <c r="N395" s="24">
        <f t="shared" si="306"/>
        <v>0</v>
      </c>
      <c r="O395" s="24">
        <f t="shared" si="306"/>
        <v>0</v>
      </c>
      <c r="P395" s="24">
        <f t="shared" si="306"/>
        <v>0</v>
      </c>
      <c r="Q395" s="24">
        <f t="shared" si="306"/>
        <v>0</v>
      </c>
      <c r="R395" s="24">
        <f t="shared" si="306"/>
        <v>0</v>
      </c>
      <c r="S395" s="24">
        <f t="shared" si="306"/>
        <v>0</v>
      </c>
      <c r="T395" s="24">
        <f t="shared" si="306"/>
        <v>0</v>
      </c>
    </row>
    <row r="396" spans="1:20" ht="20.100000000000001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20.100000000000001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20.100000000000001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20.100000000000001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20.100000000000001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20.100000000000001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20.100000000000001" customHeight="1">
      <c r="A402" s="18" t="s">
        <v>36</v>
      </c>
      <c r="B402" s="18"/>
      <c r="C402" s="18"/>
      <c r="D402" s="18"/>
      <c r="E402" s="18"/>
      <c r="F402" s="18"/>
      <c r="G402" s="18"/>
      <c r="H402" s="18"/>
      <c r="I402" s="18"/>
      <c r="J402" s="18" t="s">
        <v>64</v>
      </c>
      <c r="K402" s="18"/>
      <c r="L402" s="18"/>
      <c r="M402" s="19"/>
      <c r="N402" s="19"/>
      <c r="O402" s="19"/>
      <c r="P402" s="18"/>
      <c r="Q402" s="18"/>
      <c r="R402" s="18"/>
      <c r="S402" s="18"/>
      <c r="T402" s="18"/>
    </row>
    <row r="403" spans="1:20" ht="20.100000000000001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9"/>
      <c r="N403" s="19"/>
      <c r="O403" s="19"/>
      <c r="P403" s="18"/>
      <c r="Q403" s="18"/>
      <c r="R403" s="18"/>
      <c r="S403" s="18"/>
      <c r="T403" s="18"/>
    </row>
    <row r="404" spans="1:20" ht="39.950000000000003" customHeight="1">
      <c r="A404" s="38" t="s">
        <v>0</v>
      </c>
      <c r="B404" s="38" t="s">
        <v>1</v>
      </c>
      <c r="C404" s="38" t="s">
        <v>2</v>
      </c>
      <c r="D404" s="38" t="s">
        <v>3</v>
      </c>
      <c r="E404" s="20" t="s">
        <v>126</v>
      </c>
      <c r="F404" s="20" t="s">
        <v>19</v>
      </c>
      <c r="G404" s="20" t="s">
        <v>123</v>
      </c>
      <c r="H404" s="20" t="s">
        <v>127</v>
      </c>
      <c r="I404" s="39" t="s">
        <v>4</v>
      </c>
      <c r="J404" s="38" t="s">
        <v>9</v>
      </c>
      <c r="K404" s="20" t="s">
        <v>124</v>
      </c>
      <c r="L404" s="20" t="s">
        <v>125</v>
      </c>
      <c r="M404" s="20" t="s">
        <v>16</v>
      </c>
      <c r="N404" s="20" t="s">
        <v>128</v>
      </c>
      <c r="O404" s="38" t="s">
        <v>11</v>
      </c>
      <c r="P404" s="38" t="s">
        <v>6</v>
      </c>
      <c r="Q404" s="20" t="s">
        <v>129</v>
      </c>
      <c r="R404" s="20" t="s">
        <v>121</v>
      </c>
      <c r="S404" s="38" t="s">
        <v>5</v>
      </c>
      <c r="T404" s="38" t="s">
        <v>7</v>
      </c>
    </row>
    <row r="405" spans="1:20" ht="20.100000000000001" customHeight="1">
      <c r="A405" s="22">
        <v>44256</v>
      </c>
      <c r="B405" s="23">
        <v>75200</v>
      </c>
      <c r="C405" s="23">
        <f t="shared" ref="C405:C411" si="307">ROUND((B405)*0.17,0)</f>
        <v>12784</v>
      </c>
      <c r="D405" s="23"/>
      <c r="E405" s="23"/>
      <c r="F405" s="23"/>
      <c r="G405" s="23">
        <f t="shared" ref="G405" si="308">ROUNDUP(((B405+C405)*0.14),0)</f>
        <v>12318</v>
      </c>
      <c r="H405" s="25">
        <f t="shared" ref="H405" si="309">F405</f>
        <v>0</v>
      </c>
      <c r="I405" s="24">
        <f t="shared" ref="I405:I416" si="310">SUM(B405:H405)</f>
        <v>100302</v>
      </c>
      <c r="J405" s="23">
        <f t="shared" ref="J405:J416" si="311">ROUNDUP(((B405+C405)*0.1),0)</f>
        <v>8799</v>
      </c>
      <c r="K405" s="23"/>
      <c r="L405" s="25">
        <f t="shared" ref="L405" si="312">G405+H405</f>
        <v>12318</v>
      </c>
      <c r="M405" s="23">
        <v>580</v>
      </c>
      <c r="N405" s="23">
        <v>245</v>
      </c>
      <c r="O405" s="23">
        <v>4500</v>
      </c>
      <c r="P405" s="23">
        <v>960</v>
      </c>
      <c r="Q405" s="23">
        <v>200</v>
      </c>
      <c r="R405" s="25">
        <v>1</v>
      </c>
      <c r="S405" s="23">
        <f t="shared" ref="S405:S416" si="313">SUM(J405:R405)</f>
        <v>27603</v>
      </c>
      <c r="T405" s="24">
        <f t="shared" ref="T405:T416" si="314">I405-S405</f>
        <v>72699</v>
      </c>
    </row>
    <row r="406" spans="1:20" ht="20.100000000000001" customHeight="1">
      <c r="A406" s="22">
        <v>44287</v>
      </c>
      <c r="B406" s="23">
        <v>75200</v>
      </c>
      <c r="C406" s="23">
        <f t="shared" si="307"/>
        <v>12784</v>
      </c>
      <c r="D406" s="23"/>
      <c r="E406" s="23"/>
      <c r="F406" s="23">
        <v>109210</v>
      </c>
      <c r="G406" s="23">
        <v>26234</v>
      </c>
      <c r="H406" s="25"/>
      <c r="I406" s="24">
        <f t="shared" si="310"/>
        <v>223428</v>
      </c>
      <c r="J406" s="23">
        <f t="shared" si="311"/>
        <v>8799</v>
      </c>
      <c r="K406" s="23">
        <v>10920</v>
      </c>
      <c r="L406" s="25">
        <f t="shared" ref="L406:L416" si="315">G406+H406</f>
        <v>26234</v>
      </c>
      <c r="M406" s="23">
        <v>580</v>
      </c>
      <c r="N406" s="23">
        <v>245</v>
      </c>
      <c r="O406" s="23">
        <v>37263</v>
      </c>
      <c r="P406" s="23">
        <v>960</v>
      </c>
      <c r="Q406" s="23">
        <v>200</v>
      </c>
      <c r="R406" s="25">
        <v>1</v>
      </c>
      <c r="S406" s="23">
        <f t="shared" si="313"/>
        <v>85202</v>
      </c>
      <c r="T406" s="24">
        <f t="shared" si="314"/>
        <v>138226</v>
      </c>
    </row>
    <row r="407" spans="1:20" ht="20.100000000000001" customHeight="1">
      <c r="A407" s="22">
        <v>44317</v>
      </c>
      <c r="B407" s="23">
        <v>75200</v>
      </c>
      <c r="C407" s="23">
        <f t="shared" si="307"/>
        <v>12784</v>
      </c>
      <c r="D407" s="23"/>
      <c r="E407" s="23"/>
      <c r="F407" s="23"/>
      <c r="G407" s="23">
        <f t="shared" ref="G407:G416" si="316">ROUNDUP(((B407+C407)*0.14),0)</f>
        <v>12318</v>
      </c>
      <c r="H407" s="25">
        <f t="shared" ref="H407" si="317">F407</f>
        <v>0</v>
      </c>
      <c r="I407" s="24">
        <f t="shared" si="310"/>
        <v>100302</v>
      </c>
      <c r="J407" s="23">
        <f t="shared" si="311"/>
        <v>8799</v>
      </c>
      <c r="K407" s="23"/>
      <c r="L407" s="25">
        <f t="shared" si="315"/>
        <v>12318</v>
      </c>
      <c r="M407" s="23">
        <v>580</v>
      </c>
      <c r="N407" s="23">
        <v>245</v>
      </c>
      <c r="O407" s="23">
        <v>4500</v>
      </c>
      <c r="P407" s="23">
        <v>960</v>
      </c>
      <c r="Q407" s="23">
        <v>200</v>
      </c>
      <c r="R407" s="25">
        <v>1</v>
      </c>
      <c r="S407" s="23">
        <f t="shared" si="313"/>
        <v>27603</v>
      </c>
      <c r="T407" s="24">
        <f t="shared" si="314"/>
        <v>72699</v>
      </c>
    </row>
    <row r="408" spans="1:20" ht="20.100000000000001" customHeight="1">
      <c r="A408" s="22">
        <v>44348</v>
      </c>
      <c r="B408" s="23">
        <f>B407</f>
        <v>75200</v>
      </c>
      <c r="C408" s="23">
        <f t="shared" si="307"/>
        <v>12784</v>
      </c>
      <c r="D408" s="23"/>
      <c r="E408" s="23"/>
      <c r="F408" s="23"/>
      <c r="G408" s="23">
        <f t="shared" si="316"/>
        <v>12318</v>
      </c>
      <c r="H408" s="25"/>
      <c r="I408" s="24">
        <f t="shared" si="310"/>
        <v>100302</v>
      </c>
      <c r="J408" s="23">
        <f t="shared" si="311"/>
        <v>8799</v>
      </c>
      <c r="K408" s="23"/>
      <c r="L408" s="25">
        <f t="shared" si="315"/>
        <v>12318</v>
      </c>
      <c r="M408" s="23">
        <v>580</v>
      </c>
      <c r="N408" s="23">
        <v>245</v>
      </c>
      <c r="O408" s="23">
        <v>4500</v>
      </c>
      <c r="P408" s="23">
        <v>960</v>
      </c>
      <c r="Q408" s="23">
        <v>200</v>
      </c>
      <c r="R408" s="25">
        <v>1</v>
      </c>
      <c r="S408" s="23">
        <f t="shared" si="313"/>
        <v>27603</v>
      </c>
      <c r="T408" s="24">
        <f t="shared" si="314"/>
        <v>72699</v>
      </c>
    </row>
    <row r="409" spans="1:20" ht="20.100000000000001" customHeight="1">
      <c r="A409" s="22">
        <v>44378</v>
      </c>
      <c r="B409" s="23">
        <v>77500</v>
      </c>
      <c r="C409" s="23">
        <f t="shared" si="307"/>
        <v>13175</v>
      </c>
      <c r="D409" s="23"/>
      <c r="E409" s="23"/>
      <c r="F409" s="23"/>
      <c r="G409" s="23">
        <f t="shared" si="316"/>
        <v>12695</v>
      </c>
      <c r="H409" s="25"/>
      <c r="I409" s="24">
        <f t="shared" si="310"/>
        <v>103370</v>
      </c>
      <c r="J409" s="23">
        <f t="shared" si="311"/>
        <v>9068</v>
      </c>
      <c r="K409" s="23"/>
      <c r="L409" s="25">
        <f t="shared" si="315"/>
        <v>12695</v>
      </c>
      <c r="M409" s="23">
        <v>580</v>
      </c>
      <c r="N409" s="23">
        <v>245</v>
      </c>
      <c r="O409" s="23">
        <v>4500</v>
      </c>
      <c r="P409" s="23">
        <v>960</v>
      </c>
      <c r="Q409" s="23">
        <v>200</v>
      </c>
      <c r="R409" s="25">
        <v>1</v>
      </c>
      <c r="S409" s="23">
        <f t="shared" si="313"/>
        <v>28249</v>
      </c>
      <c r="T409" s="24">
        <f t="shared" si="314"/>
        <v>75121</v>
      </c>
    </row>
    <row r="410" spans="1:20" ht="20.100000000000001" customHeight="1">
      <c r="A410" s="22">
        <v>44409</v>
      </c>
      <c r="B410" s="23">
        <v>77500</v>
      </c>
      <c r="C410" s="23">
        <f t="shared" si="307"/>
        <v>13175</v>
      </c>
      <c r="D410" s="23"/>
      <c r="E410" s="23"/>
      <c r="F410" s="23"/>
      <c r="G410" s="23">
        <f t="shared" si="316"/>
        <v>12695</v>
      </c>
      <c r="H410" s="25"/>
      <c r="I410" s="24">
        <f t="shared" si="310"/>
        <v>103370</v>
      </c>
      <c r="J410" s="23">
        <f t="shared" si="311"/>
        <v>9068</v>
      </c>
      <c r="K410" s="23"/>
      <c r="L410" s="25">
        <f t="shared" si="315"/>
        <v>12695</v>
      </c>
      <c r="M410" s="23">
        <v>580</v>
      </c>
      <c r="N410" s="23">
        <v>245</v>
      </c>
      <c r="O410" s="23">
        <v>4500</v>
      </c>
      <c r="P410" s="23">
        <v>960</v>
      </c>
      <c r="Q410" s="23">
        <v>200</v>
      </c>
      <c r="R410" s="25">
        <v>1</v>
      </c>
      <c r="S410" s="23">
        <f t="shared" si="313"/>
        <v>28249</v>
      </c>
      <c r="T410" s="24">
        <f t="shared" si="314"/>
        <v>75121</v>
      </c>
    </row>
    <row r="411" spans="1:20" ht="20.100000000000001" customHeight="1">
      <c r="A411" s="22">
        <v>44440</v>
      </c>
      <c r="B411" s="23"/>
      <c r="C411" s="23">
        <f t="shared" si="307"/>
        <v>0</v>
      </c>
      <c r="D411" s="23"/>
      <c r="E411" s="23"/>
      <c r="F411" s="23"/>
      <c r="G411" s="23">
        <f t="shared" si="316"/>
        <v>0</v>
      </c>
      <c r="H411" s="25"/>
      <c r="I411" s="24">
        <f t="shared" si="310"/>
        <v>0</v>
      </c>
      <c r="J411" s="23">
        <f t="shared" si="311"/>
        <v>0</v>
      </c>
      <c r="K411" s="23"/>
      <c r="L411" s="25">
        <f t="shared" si="315"/>
        <v>0</v>
      </c>
      <c r="M411" s="23"/>
      <c r="N411" s="23"/>
      <c r="O411" s="23"/>
      <c r="P411" s="23"/>
      <c r="Q411" s="23"/>
      <c r="R411" s="25"/>
      <c r="S411" s="23">
        <f t="shared" si="313"/>
        <v>0</v>
      </c>
      <c r="T411" s="24">
        <f t="shared" si="314"/>
        <v>0</v>
      </c>
    </row>
    <row r="412" spans="1:20" ht="20.100000000000001" customHeight="1">
      <c r="A412" s="22">
        <v>44470</v>
      </c>
      <c r="B412" s="23"/>
      <c r="C412" s="23">
        <f>ROUND((B412)*0.28,0)</f>
        <v>0</v>
      </c>
      <c r="D412" s="23"/>
      <c r="E412" s="23"/>
      <c r="F412" s="23"/>
      <c r="G412" s="23">
        <f t="shared" si="316"/>
        <v>0</v>
      </c>
      <c r="H412" s="25"/>
      <c r="I412" s="24">
        <f t="shared" si="310"/>
        <v>0</v>
      </c>
      <c r="J412" s="23">
        <f t="shared" si="311"/>
        <v>0</v>
      </c>
      <c r="K412" s="23"/>
      <c r="L412" s="25">
        <f t="shared" si="315"/>
        <v>0</v>
      </c>
      <c r="M412" s="23"/>
      <c r="N412" s="23"/>
      <c r="O412" s="23"/>
      <c r="P412" s="23"/>
      <c r="Q412" s="23"/>
      <c r="R412" s="25"/>
      <c r="S412" s="23">
        <f t="shared" si="313"/>
        <v>0</v>
      </c>
      <c r="T412" s="24">
        <f t="shared" si="314"/>
        <v>0</v>
      </c>
    </row>
    <row r="413" spans="1:20" ht="20.100000000000001" customHeight="1">
      <c r="A413" s="22">
        <v>44501</v>
      </c>
      <c r="B413" s="23"/>
      <c r="C413" s="23">
        <f t="shared" ref="C413:C416" si="318">ROUND((B413)*0.28,0)</f>
        <v>0</v>
      </c>
      <c r="D413" s="23"/>
      <c r="E413" s="23"/>
      <c r="F413" s="23"/>
      <c r="G413" s="23">
        <f t="shared" si="316"/>
        <v>0</v>
      </c>
      <c r="H413" s="25"/>
      <c r="I413" s="24">
        <f t="shared" si="310"/>
        <v>0</v>
      </c>
      <c r="J413" s="23">
        <f t="shared" si="311"/>
        <v>0</v>
      </c>
      <c r="K413" s="23"/>
      <c r="L413" s="25">
        <f t="shared" si="315"/>
        <v>0</v>
      </c>
      <c r="M413" s="23"/>
      <c r="N413" s="23"/>
      <c r="O413" s="23"/>
      <c r="P413" s="23"/>
      <c r="Q413" s="23"/>
      <c r="R413" s="25"/>
      <c r="S413" s="23">
        <f t="shared" si="313"/>
        <v>0</v>
      </c>
      <c r="T413" s="24">
        <f t="shared" si="314"/>
        <v>0</v>
      </c>
    </row>
    <row r="414" spans="1:20" ht="20.100000000000001" customHeight="1">
      <c r="A414" s="22">
        <v>44531</v>
      </c>
      <c r="B414" s="23"/>
      <c r="C414" s="23">
        <f t="shared" si="318"/>
        <v>0</v>
      </c>
      <c r="D414" s="23"/>
      <c r="E414" s="23"/>
      <c r="F414" s="23"/>
      <c r="G414" s="23">
        <f t="shared" si="316"/>
        <v>0</v>
      </c>
      <c r="H414" s="25"/>
      <c r="I414" s="24">
        <f t="shared" si="310"/>
        <v>0</v>
      </c>
      <c r="J414" s="23">
        <f t="shared" si="311"/>
        <v>0</v>
      </c>
      <c r="K414" s="23"/>
      <c r="L414" s="25">
        <f t="shared" si="315"/>
        <v>0</v>
      </c>
      <c r="M414" s="23"/>
      <c r="N414" s="23"/>
      <c r="O414" s="23"/>
      <c r="P414" s="23"/>
      <c r="Q414" s="23"/>
      <c r="R414" s="25"/>
      <c r="S414" s="23">
        <f t="shared" si="313"/>
        <v>0</v>
      </c>
      <c r="T414" s="24">
        <f t="shared" si="314"/>
        <v>0</v>
      </c>
    </row>
    <row r="415" spans="1:20" ht="20.100000000000001" customHeight="1">
      <c r="A415" s="22">
        <v>44562</v>
      </c>
      <c r="B415" s="23"/>
      <c r="C415" s="23">
        <f t="shared" si="318"/>
        <v>0</v>
      </c>
      <c r="D415" s="23"/>
      <c r="E415" s="23"/>
      <c r="F415" s="23"/>
      <c r="G415" s="23">
        <f t="shared" si="316"/>
        <v>0</v>
      </c>
      <c r="H415" s="25"/>
      <c r="I415" s="24">
        <f t="shared" si="310"/>
        <v>0</v>
      </c>
      <c r="J415" s="23">
        <f t="shared" si="311"/>
        <v>0</v>
      </c>
      <c r="K415" s="23"/>
      <c r="L415" s="25">
        <f t="shared" si="315"/>
        <v>0</v>
      </c>
      <c r="M415" s="23"/>
      <c r="N415" s="23"/>
      <c r="O415" s="23"/>
      <c r="P415" s="23"/>
      <c r="Q415" s="23"/>
      <c r="R415" s="25"/>
      <c r="S415" s="23">
        <f t="shared" si="313"/>
        <v>0</v>
      </c>
      <c r="T415" s="24">
        <f t="shared" si="314"/>
        <v>0</v>
      </c>
    </row>
    <row r="416" spans="1:20" ht="20.100000000000001" customHeight="1">
      <c r="A416" s="22">
        <v>44593</v>
      </c>
      <c r="B416" s="23"/>
      <c r="C416" s="23">
        <f t="shared" si="318"/>
        <v>0</v>
      </c>
      <c r="D416" s="23"/>
      <c r="E416" s="23"/>
      <c r="F416" s="23"/>
      <c r="G416" s="23">
        <f t="shared" si="316"/>
        <v>0</v>
      </c>
      <c r="H416" s="25"/>
      <c r="I416" s="24">
        <f t="shared" si="310"/>
        <v>0</v>
      </c>
      <c r="J416" s="23">
        <f t="shared" si="311"/>
        <v>0</v>
      </c>
      <c r="K416" s="23"/>
      <c r="L416" s="25">
        <f t="shared" si="315"/>
        <v>0</v>
      </c>
      <c r="M416" s="23"/>
      <c r="N416" s="23"/>
      <c r="O416" s="23"/>
      <c r="P416" s="23"/>
      <c r="Q416" s="23"/>
      <c r="R416" s="25"/>
      <c r="S416" s="23">
        <f t="shared" si="313"/>
        <v>0</v>
      </c>
      <c r="T416" s="24">
        <f t="shared" si="314"/>
        <v>0</v>
      </c>
    </row>
    <row r="417" spans="1:20" ht="20.100000000000001" customHeight="1">
      <c r="A417" s="26" t="s">
        <v>4</v>
      </c>
      <c r="B417" s="24">
        <f>SUM(B405:B416)</f>
        <v>455800</v>
      </c>
      <c r="C417" s="24">
        <f t="shared" ref="C417" si="319">SUM(C405:C416)</f>
        <v>77486</v>
      </c>
      <c r="D417" s="24">
        <f t="shared" ref="D417" si="320">SUM(D405:D416)</f>
        <v>0</v>
      </c>
      <c r="E417" s="24">
        <f t="shared" ref="E417" si="321">SUM(E405:E416)</f>
        <v>0</v>
      </c>
      <c r="F417" s="24">
        <f t="shared" ref="F417" si="322">SUM(F405:F416)</f>
        <v>109210</v>
      </c>
      <c r="G417" s="24">
        <f t="shared" ref="G417" si="323">SUM(G405:G416)</f>
        <v>88578</v>
      </c>
      <c r="H417" s="24">
        <f t="shared" ref="H417" si="324">SUM(H405:H416)</f>
        <v>0</v>
      </c>
      <c r="I417" s="24">
        <f t="shared" ref="I417:T417" si="325">SUM(I405:I416)</f>
        <v>731074</v>
      </c>
      <c r="J417" s="24">
        <f t="shared" si="325"/>
        <v>53332</v>
      </c>
      <c r="K417" s="24">
        <f t="shared" si="325"/>
        <v>10920</v>
      </c>
      <c r="L417" s="24">
        <f t="shared" si="325"/>
        <v>88578</v>
      </c>
      <c r="M417" s="24">
        <f t="shared" si="325"/>
        <v>3480</v>
      </c>
      <c r="N417" s="24">
        <f t="shared" si="325"/>
        <v>1470</v>
      </c>
      <c r="O417" s="24">
        <f t="shared" si="325"/>
        <v>59763</v>
      </c>
      <c r="P417" s="24">
        <f t="shared" si="325"/>
        <v>5760</v>
      </c>
      <c r="Q417" s="24">
        <f t="shared" si="325"/>
        <v>1200</v>
      </c>
      <c r="R417" s="24">
        <f t="shared" si="325"/>
        <v>6</v>
      </c>
      <c r="S417" s="24">
        <f t="shared" si="325"/>
        <v>224509</v>
      </c>
      <c r="T417" s="24">
        <f t="shared" si="325"/>
        <v>506565</v>
      </c>
    </row>
    <row r="418" spans="1:20" ht="20.10000000000000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20.100000000000001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20.100000000000001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20.100000000000001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20.100000000000001" customHeight="1">
      <c r="A422" s="18" t="s">
        <v>37</v>
      </c>
      <c r="B422" s="18"/>
      <c r="C422" s="18"/>
      <c r="D422" s="18"/>
      <c r="E422" s="18"/>
      <c r="F422" s="18"/>
      <c r="G422" s="18"/>
      <c r="H422" s="18"/>
      <c r="I422" s="18"/>
      <c r="J422" s="18" t="s">
        <v>64</v>
      </c>
      <c r="K422" s="18"/>
      <c r="L422" s="18"/>
      <c r="M422" s="19"/>
      <c r="N422" s="19"/>
      <c r="O422" s="19"/>
      <c r="P422" s="18"/>
      <c r="Q422" s="18"/>
      <c r="R422" s="18"/>
      <c r="S422" s="18"/>
      <c r="T422" s="18"/>
    </row>
    <row r="423" spans="1:20" ht="20.100000000000001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9"/>
      <c r="N423" s="19"/>
      <c r="O423" s="19"/>
      <c r="P423" s="18"/>
      <c r="Q423" s="18"/>
      <c r="R423" s="18"/>
      <c r="S423" s="18"/>
      <c r="T423" s="18"/>
    </row>
    <row r="424" spans="1:20" ht="39.950000000000003" customHeight="1">
      <c r="A424" s="38" t="s">
        <v>0</v>
      </c>
      <c r="B424" s="38" t="s">
        <v>1</v>
      </c>
      <c r="C424" s="38" t="s">
        <v>2</v>
      </c>
      <c r="D424" s="38" t="s">
        <v>3</v>
      </c>
      <c r="E424" s="20" t="s">
        <v>126</v>
      </c>
      <c r="F424" s="20" t="s">
        <v>19</v>
      </c>
      <c r="G424" s="20" t="s">
        <v>123</v>
      </c>
      <c r="H424" s="20" t="s">
        <v>127</v>
      </c>
      <c r="I424" s="39" t="s">
        <v>4</v>
      </c>
      <c r="J424" s="38" t="s">
        <v>9</v>
      </c>
      <c r="K424" s="20" t="s">
        <v>124</v>
      </c>
      <c r="L424" s="20" t="s">
        <v>125</v>
      </c>
      <c r="M424" s="20" t="s">
        <v>16</v>
      </c>
      <c r="N424" s="20" t="s">
        <v>128</v>
      </c>
      <c r="O424" s="38" t="s">
        <v>11</v>
      </c>
      <c r="P424" s="38" t="s">
        <v>6</v>
      </c>
      <c r="Q424" s="20" t="s">
        <v>129</v>
      </c>
      <c r="R424" s="20" t="s">
        <v>121</v>
      </c>
      <c r="S424" s="38" t="s">
        <v>5</v>
      </c>
      <c r="T424" s="20" t="s">
        <v>7</v>
      </c>
    </row>
    <row r="425" spans="1:20" ht="20.100000000000001" customHeight="1">
      <c r="A425" s="22">
        <v>44256</v>
      </c>
      <c r="B425" s="23">
        <v>167200</v>
      </c>
      <c r="C425" s="23">
        <f t="shared" ref="C425:C432" si="326">ROUND((B425)*0.17,0)</f>
        <v>28424</v>
      </c>
      <c r="D425" s="23"/>
      <c r="E425" s="23"/>
      <c r="F425" s="23"/>
      <c r="G425" s="23">
        <f t="shared" ref="G425" si="327">ROUNDUP(((B425+C425)*0.14),0)</f>
        <v>27388</v>
      </c>
      <c r="H425" s="25"/>
      <c r="I425" s="24">
        <f t="shared" ref="I425:I437" si="328">SUM(B425:H425)</f>
        <v>223012</v>
      </c>
      <c r="J425" s="23">
        <f t="shared" ref="J425:J437" si="329">ROUNDUP(((B425+C425)*0.1),0)</f>
        <v>19563</v>
      </c>
      <c r="K425" s="23"/>
      <c r="L425" s="25">
        <f t="shared" ref="L425" si="330">G425+H425</f>
        <v>27388</v>
      </c>
      <c r="M425" s="23"/>
      <c r="N425" s="23"/>
      <c r="O425" s="23">
        <v>40000</v>
      </c>
      <c r="P425" s="23">
        <v>960</v>
      </c>
      <c r="Q425" s="23">
        <v>200</v>
      </c>
      <c r="R425" s="25">
        <v>1</v>
      </c>
      <c r="S425" s="23">
        <f t="shared" ref="S425:S437" si="331">SUM(J425:R425)</f>
        <v>88112</v>
      </c>
      <c r="T425" s="24">
        <f t="shared" ref="T425" si="332">I425-S425</f>
        <v>134900</v>
      </c>
    </row>
    <row r="426" spans="1:20" ht="20.100000000000001" customHeight="1">
      <c r="A426" s="22">
        <v>44287</v>
      </c>
      <c r="B426" s="23">
        <v>167200</v>
      </c>
      <c r="C426" s="23">
        <f t="shared" si="326"/>
        <v>28424</v>
      </c>
      <c r="D426" s="23"/>
      <c r="E426" s="23"/>
      <c r="F426" s="23">
        <v>339952</v>
      </c>
      <c r="G426" s="23">
        <v>70537</v>
      </c>
      <c r="H426" s="25"/>
      <c r="I426" s="24">
        <f t="shared" si="328"/>
        <v>606113</v>
      </c>
      <c r="J426" s="23">
        <f t="shared" si="329"/>
        <v>19563</v>
      </c>
      <c r="K426" s="23">
        <v>33992</v>
      </c>
      <c r="L426" s="25">
        <f t="shared" ref="L426:L437" si="333">G426+H426</f>
        <v>70537</v>
      </c>
      <c r="M426" s="23"/>
      <c r="N426" s="23"/>
      <c r="O426" s="23">
        <v>141986</v>
      </c>
      <c r="P426" s="23">
        <v>960</v>
      </c>
      <c r="Q426" s="23">
        <v>200</v>
      </c>
      <c r="R426" s="25">
        <v>1</v>
      </c>
      <c r="S426" s="23">
        <f t="shared" si="331"/>
        <v>267239</v>
      </c>
      <c r="T426" s="24">
        <f t="shared" ref="T426:T437" si="334">I426-S426</f>
        <v>338874</v>
      </c>
    </row>
    <row r="427" spans="1:20" ht="20.100000000000001" customHeight="1">
      <c r="A427" s="22">
        <v>44317</v>
      </c>
      <c r="B427" s="23">
        <v>167200</v>
      </c>
      <c r="C427" s="23">
        <f t="shared" si="326"/>
        <v>28424</v>
      </c>
      <c r="D427" s="23"/>
      <c r="E427" s="23"/>
      <c r="F427" s="23"/>
      <c r="G427" s="23">
        <f t="shared" ref="G427:G437" si="335">ROUNDUP(((B427+C427)*0.14),0)</f>
        <v>27388</v>
      </c>
      <c r="H427" s="25"/>
      <c r="I427" s="24">
        <f t="shared" si="328"/>
        <v>223012</v>
      </c>
      <c r="J427" s="23">
        <f t="shared" si="329"/>
        <v>19563</v>
      </c>
      <c r="K427" s="23"/>
      <c r="L427" s="25">
        <f t="shared" si="333"/>
        <v>27388</v>
      </c>
      <c r="M427" s="23"/>
      <c r="N427" s="23"/>
      <c r="O427" s="23">
        <v>40000</v>
      </c>
      <c r="P427" s="23">
        <v>960</v>
      </c>
      <c r="Q427" s="23">
        <v>200</v>
      </c>
      <c r="R427" s="25">
        <v>1</v>
      </c>
      <c r="S427" s="23">
        <f t="shared" si="331"/>
        <v>88112</v>
      </c>
      <c r="T427" s="24">
        <f t="shared" si="334"/>
        <v>134900</v>
      </c>
    </row>
    <row r="428" spans="1:20" ht="20.100000000000001" customHeight="1">
      <c r="A428" s="22">
        <v>44348</v>
      </c>
      <c r="B428" s="23">
        <f>B427</f>
        <v>167200</v>
      </c>
      <c r="C428" s="23">
        <f t="shared" si="326"/>
        <v>28424</v>
      </c>
      <c r="D428" s="23"/>
      <c r="E428" s="23"/>
      <c r="F428" s="23"/>
      <c r="G428" s="23">
        <f t="shared" si="335"/>
        <v>27388</v>
      </c>
      <c r="H428" s="25"/>
      <c r="I428" s="24">
        <f t="shared" si="328"/>
        <v>223012</v>
      </c>
      <c r="J428" s="23">
        <f t="shared" si="329"/>
        <v>19563</v>
      </c>
      <c r="K428" s="23"/>
      <c r="L428" s="25">
        <f t="shared" si="333"/>
        <v>27388</v>
      </c>
      <c r="M428" s="23"/>
      <c r="N428" s="23"/>
      <c r="O428" s="23">
        <v>40000</v>
      </c>
      <c r="P428" s="23">
        <v>960</v>
      </c>
      <c r="Q428" s="23">
        <v>200</v>
      </c>
      <c r="R428" s="25">
        <v>1</v>
      </c>
      <c r="S428" s="23">
        <f t="shared" si="331"/>
        <v>88112</v>
      </c>
      <c r="T428" s="24">
        <f t="shared" si="334"/>
        <v>134900</v>
      </c>
    </row>
    <row r="429" spans="1:20" ht="20.100000000000001" customHeight="1">
      <c r="A429" s="22">
        <v>44378</v>
      </c>
      <c r="B429" s="23">
        <f>B428</f>
        <v>167200</v>
      </c>
      <c r="C429" s="23">
        <f t="shared" si="326"/>
        <v>28424</v>
      </c>
      <c r="D429" s="23"/>
      <c r="E429" s="23"/>
      <c r="F429" s="23"/>
      <c r="G429" s="23">
        <f t="shared" si="335"/>
        <v>27388</v>
      </c>
      <c r="H429" s="25"/>
      <c r="I429" s="24">
        <f t="shared" si="328"/>
        <v>223012</v>
      </c>
      <c r="J429" s="23">
        <f t="shared" si="329"/>
        <v>19563</v>
      </c>
      <c r="K429" s="23"/>
      <c r="L429" s="25">
        <f t="shared" si="333"/>
        <v>27388</v>
      </c>
      <c r="M429" s="23"/>
      <c r="N429" s="23"/>
      <c r="O429" s="23">
        <v>40000</v>
      </c>
      <c r="P429" s="23">
        <v>960</v>
      </c>
      <c r="Q429" s="23">
        <v>200</v>
      </c>
      <c r="R429" s="25">
        <v>1</v>
      </c>
      <c r="S429" s="23">
        <f t="shared" si="331"/>
        <v>88112</v>
      </c>
      <c r="T429" s="24">
        <f t="shared" si="334"/>
        <v>134900</v>
      </c>
    </row>
    <row r="430" spans="1:20" ht="20.100000000000001" customHeight="1">
      <c r="A430" s="22">
        <v>44409</v>
      </c>
      <c r="B430" s="23">
        <f t="shared" ref="B430" si="336">B429</f>
        <v>167200</v>
      </c>
      <c r="C430" s="23">
        <f t="shared" si="326"/>
        <v>28424</v>
      </c>
      <c r="D430" s="23"/>
      <c r="E430" s="23"/>
      <c r="F430" s="23"/>
      <c r="G430" s="23">
        <f t="shared" si="335"/>
        <v>27388</v>
      </c>
      <c r="H430" s="25"/>
      <c r="I430" s="24">
        <f t="shared" si="328"/>
        <v>223012</v>
      </c>
      <c r="J430" s="23">
        <f t="shared" si="329"/>
        <v>19563</v>
      </c>
      <c r="K430" s="23"/>
      <c r="L430" s="25">
        <f t="shared" si="333"/>
        <v>27388</v>
      </c>
      <c r="M430" s="23"/>
      <c r="N430" s="23"/>
      <c r="O430" s="23">
        <v>40000</v>
      </c>
      <c r="P430" s="23">
        <v>960</v>
      </c>
      <c r="Q430" s="23">
        <v>200</v>
      </c>
      <c r="R430" s="25">
        <v>1</v>
      </c>
      <c r="S430" s="23">
        <f t="shared" si="331"/>
        <v>88112</v>
      </c>
      <c r="T430" s="24">
        <f t="shared" si="334"/>
        <v>134900</v>
      </c>
    </row>
    <row r="431" spans="1:20" ht="20.100000000000001" customHeight="1">
      <c r="A431" s="22">
        <v>44440</v>
      </c>
      <c r="B431" s="23"/>
      <c r="C431" s="23">
        <v>0</v>
      </c>
      <c r="D431" s="23"/>
      <c r="E431" s="23"/>
      <c r="F431" s="23">
        <v>35250</v>
      </c>
      <c r="G431" s="23">
        <v>4620</v>
      </c>
      <c r="H431" s="25"/>
      <c r="I431" s="24">
        <f t="shared" ref="I431" si="337">SUM(B431:H431)</f>
        <v>39870</v>
      </c>
      <c r="J431" s="23">
        <v>3300</v>
      </c>
      <c r="K431" s="23"/>
      <c r="L431" s="25">
        <f t="shared" ref="L431" si="338">G431+H431</f>
        <v>4620</v>
      </c>
      <c r="M431" s="23"/>
      <c r="N431" s="23"/>
      <c r="O431" s="23">
        <v>7000</v>
      </c>
      <c r="P431" s="23"/>
      <c r="Q431" s="23"/>
      <c r="R431" s="25">
        <v>1</v>
      </c>
      <c r="S431" s="23">
        <f t="shared" ref="S431" si="339">SUM(J431:R431)</f>
        <v>14921</v>
      </c>
      <c r="T431" s="24">
        <f t="shared" ref="T431" si="340">I431-S431</f>
        <v>24949</v>
      </c>
    </row>
    <row r="432" spans="1:20" ht="20.100000000000001" customHeight="1">
      <c r="A432" s="22">
        <v>44440</v>
      </c>
      <c r="B432" s="23"/>
      <c r="C432" s="23">
        <f t="shared" si="326"/>
        <v>0</v>
      </c>
      <c r="D432" s="23"/>
      <c r="E432" s="23"/>
      <c r="F432" s="23"/>
      <c r="G432" s="23">
        <f t="shared" si="335"/>
        <v>0</v>
      </c>
      <c r="H432" s="25"/>
      <c r="I432" s="24">
        <f t="shared" si="328"/>
        <v>0</v>
      </c>
      <c r="J432" s="23">
        <f t="shared" si="329"/>
        <v>0</v>
      </c>
      <c r="K432" s="23"/>
      <c r="L432" s="25">
        <f t="shared" si="333"/>
        <v>0</v>
      </c>
      <c r="M432" s="23"/>
      <c r="N432" s="23"/>
      <c r="O432" s="23"/>
      <c r="P432" s="23"/>
      <c r="Q432" s="23"/>
      <c r="R432" s="25"/>
      <c r="S432" s="23">
        <f t="shared" si="331"/>
        <v>0</v>
      </c>
      <c r="T432" s="24">
        <f t="shared" si="334"/>
        <v>0</v>
      </c>
    </row>
    <row r="433" spans="1:20" ht="20.100000000000001" customHeight="1">
      <c r="A433" s="22">
        <v>44470</v>
      </c>
      <c r="B433" s="23"/>
      <c r="C433" s="23">
        <f>ROUND((B433)*0.28,0)</f>
        <v>0</v>
      </c>
      <c r="D433" s="23"/>
      <c r="E433" s="23"/>
      <c r="F433" s="23"/>
      <c r="G433" s="23">
        <f t="shared" si="335"/>
        <v>0</v>
      </c>
      <c r="H433" s="25"/>
      <c r="I433" s="24">
        <f t="shared" si="328"/>
        <v>0</v>
      </c>
      <c r="J433" s="23">
        <f t="shared" si="329"/>
        <v>0</v>
      </c>
      <c r="K433" s="23"/>
      <c r="L433" s="25">
        <f t="shared" si="333"/>
        <v>0</v>
      </c>
      <c r="M433" s="23"/>
      <c r="N433" s="23"/>
      <c r="O433" s="23"/>
      <c r="P433" s="23"/>
      <c r="Q433" s="23"/>
      <c r="R433" s="25"/>
      <c r="S433" s="23">
        <f t="shared" si="331"/>
        <v>0</v>
      </c>
      <c r="T433" s="24">
        <f t="shared" si="334"/>
        <v>0</v>
      </c>
    </row>
    <row r="434" spans="1:20" ht="20.100000000000001" customHeight="1">
      <c r="A434" s="22">
        <v>44501</v>
      </c>
      <c r="B434" s="23"/>
      <c r="C434" s="23">
        <f t="shared" ref="C434:C437" si="341">ROUND((B434)*0.28,0)</f>
        <v>0</v>
      </c>
      <c r="D434" s="23"/>
      <c r="E434" s="23"/>
      <c r="F434" s="23"/>
      <c r="G434" s="23">
        <f t="shared" si="335"/>
        <v>0</v>
      </c>
      <c r="H434" s="25"/>
      <c r="I434" s="24">
        <f t="shared" si="328"/>
        <v>0</v>
      </c>
      <c r="J434" s="23">
        <f t="shared" si="329"/>
        <v>0</v>
      </c>
      <c r="K434" s="23"/>
      <c r="L434" s="25">
        <f t="shared" si="333"/>
        <v>0</v>
      </c>
      <c r="M434" s="23"/>
      <c r="N434" s="23"/>
      <c r="O434" s="23"/>
      <c r="P434" s="23"/>
      <c r="Q434" s="23"/>
      <c r="R434" s="25"/>
      <c r="S434" s="23">
        <f t="shared" si="331"/>
        <v>0</v>
      </c>
      <c r="T434" s="24">
        <f t="shared" si="334"/>
        <v>0</v>
      </c>
    </row>
    <row r="435" spans="1:20" ht="20.100000000000001" customHeight="1">
      <c r="A435" s="22">
        <v>44531</v>
      </c>
      <c r="B435" s="23"/>
      <c r="C435" s="23">
        <f t="shared" si="341"/>
        <v>0</v>
      </c>
      <c r="D435" s="23"/>
      <c r="E435" s="23"/>
      <c r="F435" s="23"/>
      <c r="G435" s="23">
        <f t="shared" si="335"/>
        <v>0</v>
      </c>
      <c r="H435" s="25"/>
      <c r="I435" s="24">
        <f t="shared" si="328"/>
        <v>0</v>
      </c>
      <c r="J435" s="23">
        <f t="shared" si="329"/>
        <v>0</v>
      </c>
      <c r="K435" s="23"/>
      <c r="L435" s="25">
        <f t="shared" si="333"/>
        <v>0</v>
      </c>
      <c r="M435" s="23"/>
      <c r="N435" s="23"/>
      <c r="O435" s="23"/>
      <c r="P435" s="23"/>
      <c r="Q435" s="23"/>
      <c r="R435" s="25"/>
      <c r="S435" s="23">
        <f t="shared" si="331"/>
        <v>0</v>
      </c>
      <c r="T435" s="24">
        <f t="shared" si="334"/>
        <v>0</v>
      </c>
    </row>
    <row r="436" spans="1:20" ht="20.100000000000001" customHeight="1">
      <c r="A436" s="22">
        <v>44562</v>
      </c>
      <c r="B436" s="23"/>
      <c r="C436" s="23">
        <f t="shared" si="341"/>
        <v>0</v>
      </c>
      <c r="D436" s="23"/>
      <c r="E436" s="23"/>
      <c r="F436" s="23"/>
      <c r="G436" s="23">
        <f t="shared" si="335"/>
        <v>0</v>
      </c>
      <c r="H436" s="25"/>
      <c r="I436" s="24">
        <f t="shared" si="328"/>
        <v>0</v>
      </c>
      <c r="J436" s="23">
        <f t="shared" si="329"/>
        <v>0</v>
      </c>
      <c r="K436" s="23"/>
      <c r="L436" s="25">
        <f t="shared" si="333"/>
        <v>0</v>
      </c>
      <c r="M436" s="23"/>
      <c r="N436" s="23"/>
      <c r="O436" s="23"/>
      <c r="P436" s="23"/>
      <c r="Q436" s="23"/>
      <c r="R436" s="25"/>
      <c r="S436" s="23">
        <f t="shared" si="331"/>
        <v>0</v>
      </c>
      <c r="T436" s="24">
        <f t="shared" si="334"/>
        <v>0</v>
      </c>
    </row>
    <row r="437" spans="1:20" ht="20.100000000000001" customHeight="1">
      <c r="A437" s="22">
        <v>44593</v>
      </c>
      <c r="B437" s="23"/>
      <c r="C437" s="23">
        <f t="shared" si="341"/>
        <v>0</v>
      </c>
      <c r="D437" s="23"/>
      <c r="E437" s="23"/>
      <c r="F437" s="23"/>
      <c r="G437" s="23">
        <f t="shared" si="335"/>
        <v>0</v>
      </c>
      <c r="H437" s="25"/>
      <c r="I437" s="24">
        <f t="shared" si="328"/>
        <v>0</v>
      </c>
      <c r="J437" s="23">
        <f t="shared" si="329"/>
        <v>0</v>
      </c>
      <c r="K437" s="23"/>
      <c r="L437" s="25">
        <f t="shared" si="333"/>
        <v>0</v>
      </c>
      <c r="M437" s="23"/>
      <c r="N437" s="23"/>
      <c r="O437" s="23"/>
      <c r="P437" s="23"/>
      <c r="Q437" s="23"/>
      <c r="R437" s="25"/>
      <c r="S437" s="23">
        <f t="shared" si="331"/>
        <v>0</v>
      </c>
      <c r="T437" s="24">
        <f t="shared" si="334"/>
        <v>0</v>
      </c>
    </row>
    <row r="438" spans="1:20" ht="20.100000000000001" customHeight="1">
      <c r="A438" s="26" t="s">
        <v>4</v>
      </c>
      <c r="B438" s="24">
        <f>SUM(B425:B437)</f>
        <v>1003200</v>
      </c>
      <c r="C438" s="24">
        <f t="shared" ref="C438" si="342">SUM(C425:C437)</f>
        <v>170544</v>
      </c>
      <c r="D438" s="24">
        <f t="shared" ref="D438" si="343">SUM(D425:D437)</f>
        <v>0</v>
      </c>
      <c r="E438" s="24">
        <f t="shared" ref="E438" si="344">SUM(E425:E437)</f>
        <v>0</v>
      </c>
      <c r="F438" s="24">
        <f t="shared" ref="F438" si="345">SUM(F425:F437)</f>
        <v>375202</v>
      </c>
      <c r="G438" s="24">
        <f t="shared" ref="G438" si="346">SUM(G425:G437)</f>
        <v>212097</v>
      </c>
      <c r="H438" s="24">
        <f t="shared" ref="H438" si="347">SUM(H425:H437)</f>
        <v>0</v>
      </c>
      <c r="I438" s="24">
        <f t="shared" ref="I438:T438" si="348">SUM(I425:I437)</f>
        <v>1761043</v>
      </c>
      <c r="J438" s="24">
        <f t="shared" si="348"/>
        <v>120678</v>
      </c>
      <c r="K438" s="24">
        <f t="shared" si="348"/>
        <v>33992</v>
      </c>
      <c r="L438" s="24">
        <f t="shared" si="348"/>
        <v>212097</v>
      </c>
      <c r="M438" s="24">
        <f t="shared" si="348"/>
        <v>0</v>
      </c>
      <c r="N438" s="24">
        <f t="shared" si="348"/>
        <v>0</v>
      </c>
      <c r="O438" s="24">
        <f t="shared" si="348"/>
        <v>348986</v>
      </c>
      <c r="P438" s="24">
        <f t="shared" si="348"/>
        <v>5760</v>
      </c>
      <c r="Q438" s="24">
        <f t="shared" si="348"/>
        <v>1200</v>
      </c>
      <c r="R438" s="24">
        <f t="shared" si="348"/>
        <v>7</v>
      </c>
      <c r="S438" s="24">
        <f t="shared" si="348"/>
        <v>722720</v>
      </c>
      <c r="T438" s="24">
        <f t="shared" si="348"/>
        <v>1038323</v>
      </c>
    </row>
    <row r="439" spans="1:20" ht="20.100000000000001" customHeight="1">
      <c r="A439" s="18"/>
      <c r="B439" s="18"/>
      <c r="C439" s="18"/>
      <c r="D439" s="18"/>
      <c r="E439" s="18"/>
      <c r="F439" s="18"/>
      <c r="G439" s="18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40"/>
      <c r="T439" s="31"/>
    </row>
    <row r="440" spans="1:20" ht="20.100000000000001" customHeight="1">
      <c r="A440" s="18" t="s">
        <v>38</v>
      </c>
      <c r="B440" s="18"/>
      <c r="C440" s="18"/>
      <c r="D440" s="18"/>
      <c r="E440" s="18"/>
      <c r="F440" s="18"/>
      <c r="G440" s="18"/>
      <c r="H440" s="31"/>
      <c r="I440" s="31"/>
      <c r="J440" s="31" t="s">
        <v>64</v>
      </c>
      <c r="K440" s="31"/>
      <c r="L440" s="31"/>
      <c r="M440" s="19"/>
      <c r="N440" s="19"/>
      <c r="O440" s="19"/>
      <c r="P440" s="31"/>
      <c r="Q440" s="31"/>
      <c r="R440" s="31"/>
      <c r="S440" s="31"/>
      <c r="T440" s="31"/>
    </row>
    <row r="441" spans="1:20" ht="20.100000000000001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9"/>
      <c r="N441" s="19"/>
      <c r="O441" s="19"/>
      <c r="P441" s="18"/>
      <c r="Q441" s="18"/>
      <c r="R441" s="18"/>
      <c r="S441" s="18"/>
      <c r="T441" s="18"/>
    </row>
    <row r="442" spans="1:20" ht="39.950000000000003" customHeight="1">
      <c r="A442" s="20" t="s">
        <v>0</v>
      </c>
      <c r="B442" s="20" t="s">
        <v>1</v>
      </c>
      <c r="C442" s="20" t="s">
        <v>2</v>
      </c>
      <c r="D442" s="20" t="s">
        <v>3</v>
      </c>
      <c r="E442" s="20" t="s">
        <v>126</v>
      </c>
      <c r="F442" s="20" t="s">
        <v>19</v>
      </c>
      <c r="G442" s="20" t="s">
        <v>123</v>
      </c>
      <c r="H442" s="20" t="s">
        <v>127</v>
      </c>
      <c r="I442" s="21" t="s">
        <v>4</v>
      </c>
      <c r="J442" s="20" t="s">
        <v>9</v>
      </c>
      <c r="K442" s="20" t="s">
        <v>124</v>
      </c>
      <c r="L442" s="20" t="s">
        <v>125</v>
      </c>
      <c r="M442" s="20" t="s">
        <v>16</v>
      </c>
      <c r="N442" s="20" t="s">
        <v>128</v>
      </c>
      <c r="O442" s="20" t="s">
        <v>11</v>
      </c>
      <c r="P442" s="20" t="s">
        <v>6</v>
      </c>
      <c r="Q442" s="20" t="s">
        <v>129</v>
      </c>
      <c r="R442" s="20" t="s">
        <v>121</v>
      </c>
      <c r="S442" s="20" t="s">
        <v>5</v>
      </c>
      <c r="T442" s="20" t="s">
        <v>7</v>
      </c>
    </row>
    <row r="443" spans="1:20" ht="20.100000000000001" customHeight="1">
      <c r="A443" s="22">
        <v>44256</v>
      </c>
      <c r="B443" s="23">
        <v>59400</v>
      </c>
      <c r="C443" s="23">
        <f t="shared" ref="C443:C449" si="349">ROUND((B443)*0.17,0)</f>
        <v>10098</v>
      </c>
      <c r="D443" s="23"/>
      <c r="E443" s="23"/>
      <c r="F443" s="23"/>
      <c r="G443" s="23">
        <f t="shared" ref="G443" si="350">ROUNDUP(((B443+C443)*0.14),0)</f>
        <v>9730</v>
      </c>
      <c r="H443" s="23"/>
      <c r="I443" s="24">
        <f t="shared" ref="I443:I454" si="351">SUM(B443:H443)</f>
        <v>79228</v>
      </c>
      <c r="J443" s="23">
        <f t="shared" ref="J443:J454" si="352">ROUNDUP(((B443+C443)*0.1),0)</f>
        <v>6950</v>
      </c>
      <c r="K443" s="23"/>
      <c r="L443" s="25">
        <f t="shared" ref="L443" si="353">G443+H443</f>
        <v>9730</v>
      </c>
      <c r="M443" s="23"/>
      <c r="N443" s="23"/>
      <c r="O443" s="23">
        <v>2000</v>
      </c>
      <c r="P443" s="23">
        <v>960</v>
      </c>
      <c r="Q443" s="23">
        <v>200</v>
      </c>
      <c r="R443" s="25">
        <v>1</v>
      </c>
      <c r="S443" s="23">
        <f t="shared" ref="S443:S454" si="354">SUM(J443:R443)</f>
        <v>19841</v>
      </c>
      <c r="T443" s="24">
        <f t="shared" ref="T443:T454" si="355">I443-S443</f>
        <v>59387</v>
      </c>
    </row>
    <row r="444" spans="1:20" ht="20.100000000000001" customHeight="1">
      <c r="A444" s="22">
        <v>44287</v>
      </c>
      <c r="B444" s="23">
        <v>59400</v>
      </c>
      <c r="C444" s="23">
        <f t="shared" si="349"/>
        <v>10098</v>
      </c>
      <c r="D444" s="23"/>
      <c r="E444" s="23"/>
      <c r="F444" s="23">
        <v>74586</v>
      </c>
      <c r="G444" s="23">
        <v>19215</v>
      </c>
      <c r="H444" s="23"/>
      <c r="I444" s="24">
        <f t="shared" si="351"/>
        <v>163299</v>
      </c>
      <c r="J444" s="23">
        <f t="shared" si="352"/>
        <v>6950</v>
      </c>
      <c r="K444" s="23">
        <v>7462</v>
      </c>
      <c r="L444" s="25">
        <f t="shared" ref="L444:L454" si="356">G444+H444</f>
        <v>19215</v>
      </c>
      <c r="M444" s="23"/>
      <c r="N444" s="23"/>
      <c r="O444" s="23">
        <v>24376</v>
      </c>
      <c r="P444" s="23">
        <v>960</v>
      </c>
      <c r="Q444" s="23">
        <v>200</v>
      </c>
      <c r="R444" s="25">
        <v>1</v>
      </c>
      <c r="S444" s="23">
        <f t="shared" si="354"/>
        <v>59164</v>
      </c>
      <c r="T444" s="24">
        <f t="shared" si="355"/>
        <v>104135</v>
      </c>
    </row>
    <row r="445" spans="1:20" ht="20.100000000000001" customHeight="1">
      <c r="A445" s="22">
        <v>44317</v>
      </c>
      <c r="B445" s="23">
        <v>59400</v>
      </c>
      <c r="C445" s="23">
        <f t="shared" si="349"/>
        <v>10098</v>
      </c>
      <c r="D445" s="23"/>
      <c r="E445" s="23"/>
      <c r="F445" s="23"/>
      <c r="G445" s="23">
        <f t="shared" ref="G445:G454" si="357">ROUNDUP(((B445+C445)*0.14),0)</f>
        <v>9730</v>
      </c>
      <c r="H445" s="23"/>
      <c r="I445" s="24">
        <f t="shared" si="351"/>
        <v>79228</v>
      </c>
      <c r="J445" s="23">
        <f t="shared" si="352"/>
        <v>6950</v>
      </c>
      <c r="K445" s="23"/>
      <c r="L445" s="25">
        <f t="shared" si="356"/>
        <v>9730</v>
      </c>
      <c r="M445" s="23"/>
      <c r="N445" s="23"/>
      <c r="O445" s="23">
        <v>2000</v>
      </c>
      <c r="P445" s="23">
        <v>960</v>
      </c>
      <c r="Q445" s="23">
        <v>200</v>
      </c>
      <c r="R445" s="25">
        <v>1</v>
      </c>
      <c r="S445" s="23">
        <f t="shared" si="354"/>
        <v>19841</v>
      </c>
      <c r="T445" s="24">
        <f t="shared" si="355"/>
        <v>59387</v>
      </c>
    </row>
    <row r="446" spans="1:20" ht="20.100000000000001" customHeight="1">
      <c r="A446" s="22">
        <v>44348</v>
      </c>
      <c r="B446" s="23">
        <f>B445</f>
        <v>59400</v>
      </c>
      <c r="C446" s="23">
        <f t="shared" si="349"/>
        <v>10098</v>
      </c>
      <c r="D446" s="23"/>
      <c r="E446" s="23"/>
      <c r="F446" s="23"/>
      <c r="G446" s="23">
        <f t="shared" si="357"/>
        <v>9730</v>
      </c>
      <c r="H446" s="25"/>
      <c r="I446" s="24">
        <f t="shared" si="351"/>
        <v>79228</v>
      </c>
      <c r="J446" s="23">
        <f t="shared" si="352"/>
        <v>6950</v>
      </c>
      <c r="K446" s="23"/>
      <c r="L446" s="25">
        <f t="shared" si="356"/>
        <v>9730</v>
      </c>
      <c r="M446" s="23"/>
      <c r="N446" s="23"/>
      <c r="O446" s="23">
        <v>2000</v>
      </c>
      <c r="P446" s="23">
        <v>960</v>
      </c>
      <c r="Q446" s="23">
        <v>200</v>
      </c>
      <c r="R446" s="25">
        <v>1</v>
      </c>
      <c r="S446" s="23">
        <f t="shared" si="354"/>
        <v>19841</v>
      </c>
      <c r="T446" s="24">
        <f t="shared" si="355"/>
        <v>59387</v>
      </c>
    </row>
    <row r="447" spans="1:20" ht="20.100000000000001" customHeight="1">
      <c r="A447" s="22">
        <v>44378</v>
      </c>
      <c r="B447" s="23">
        <f>B446</f>
        <v>59400</v>
      </c>
      <c r="C447" s="23">
        <f t="shared" si="349"/>
        <v>10098</v>
      </c>
      <c r="D447" s="23"/>
      <c r="E447" s="23"/>
      <c r="F447" s="23"/>
      <c r="G447" s="23">
        <f t="shared" si="357"/>
        <v>9730</v>
      </c>
      <c r="H447" s="25"/>
      <c r="I447" s="24">
        <f t="shared" si="351"/>
        <v>79228</v>
      </c>
      <c r="J447" s="23">
        <f t="shared" si="352"/>
        <v>6950</v>
      </c>
      <c r="K447" s="23"/>
      <c r="L447" s="25">
        <f t="shared" si="356"/>
        <v>9730</v>
      </c>
      <c r="M447" s="23"/>
      <c r="N447" s="23"/>
      <c r="O447" s="23">
        <v>2000</v>
      </c>
      <c r="P447" s="23">
        <v>960</v>
      </c>
      <c r="Q447" s="23">
        <v>200</v>
      </c>
      <c r="R447" s="25">
        <v>1</v>
      </c>
      <c r="S447" s="23">
        <f t="shared" si="354"/>
        <v>19841</v>
      </c>
      <c r="T447" s="24">
        <f t="shared" si="355"/>
        <v>59387</v>
      </c>
    </row>
    <row r="448" spans="1:20" ht="20.100000000000001" customHeight="1">
      <c r="A448" s="22">
        <v>44409</v>
      </c>
      <c r="B448" s="23">
        <f t="shared" ref="B448" si="358">B447</f>
        <v>59400</v>
      </c>
      <c r="C448" s="23">
        <f t="shared" si="349"/>
        <v>10098</v>
      </c>
      <c r="D448" s="23"/>
      <c r="E448" s="23"/>
      <c r="F448" s="23"/>
      <c r="G448" s="23">
        <f t="shared" si="357"/>
        <v>9730</v>
      </c>
      <c r="H448" s="25"/>
      <c r="I448" s="24">
        <f t="shared" si="351"/>
        <v>79228</v>
      </c>
      <c r="J448" s="23">
        <f t="shared" si="352"/>
        <v>6950</v>
      </c>
      <c r="K448" s="23"/>
      <c r="L448" s="25">
        <f t="shared" si="356"/>
        <v>9730</v>
      </c>
      <c r="M448" s="23"/>
      <c r="N448" s="23"/>
      <c r="O448" s="23">
        <v>2000</v>
      </c>
      <c r="P448" s="23">
        <v>960</v>
      </c>
      <c r="Q448" s="23">
        <v>200</v>
      </c>
      <c r="R448" s="25">
        <v>1</v>
      </c>
      <c r="S448" s="23">
        <f t="shared" si="354"/>
        <v>19841</v>
      </c>
      <c r="T448" s="24">
        <f t="shared" si="355"/>
        <v>59387</v>
      </c>
    </row>
    <row r="449" spans="1:20" ht="20.100000000000001" customHeight="1">
      <c r="A449" s="22">
        <v>44440</v>
      </c>
      <c r="B449" s="23"/>
      <c r="C449" s="23">
        <f t="shared" si="349"/>
        <v>0</v>
      </c>
      <c r="D449" s="23"/>
      <c r="E449" s="23"/>
      <c r="F449" s="23"/>
      <c r="G449" s="23">
        <f t="shared" si="357"/>
        <v>0</v>
      </c>
      <c r="H449" s="25"/>
      <c r="I449" s="24">
        <f t="shared" si="351"/>
        <v>0</v>
      </c>
      <c r="J449" s="23">
        <f t="shared" si="352"/>
        <v>0</v>
      </c>
      <c r="K449" s="23"/>
      <c r="L449" s="25">
        <f t="shared" si="356"/>
        <v>0</v>
      </c>
      <c r="M449" s="23"/>
      <c r="N449" s="23"/>
      <c r="O449" s="23"/>
      <c r="P449" s="23"/>
      <c r="Q449" s="23"/>
      <c r="R449" s="25"/>
      <c r="S449" s="23">
        <f t="shared" si="354"/>
        <v>0</v>
      </c>
      <c r="T449" s="24">
        <f t="shared" si="355"/>
        <v>0</v>
      </c>
    </row>
    <row r="450" spans="1:20" ht="20.100000000000001" customHeight="1">
      <c r="A450" s="22">
        <v>44470</v>
      </c>
      <c r="B450" s="23"/>
      <c r="C450" s="23">
        <f>ROUND((B450)*0.28,0)</f>
        <v>0</v>
      </c>
      <c r="D450" s="23"/>
      <c r="E450" s="23"/>
      <c r="F450" s="23"/>
      <c r="G450" s="23">
        <f t="shared" si="357"/>
        <v>0</v>
      </c>
      <c r="H450" s="25"/>
      <c r="I450" s="24">
        <f t="shared" si="351"/>
        <v>0</v>
      </c>
      <c r="J450" s="23">
        <f t="shared" si="352"/>
        <v>0</v>
      </c>
      <c r="K450" s="23"/>
      <c r="L450" s="25">
        <f t="shared" si="356"/>
        <v>0</v>
      </c>
      <c r="M450" s="23"/>
      <c r="N450" s="23"/>
      <c r="O450" s="23"/>
      <c r="P450" s="23"/>
      <c r="Q450" s="23"/>
      <c r="R450" s="25"/>
      <c r="S450" s="23">
        <f t="shared" si="354"/>
        <v>0</v>
      </c>
      <c r="T450" s="24">
        <f t="shared" si="355"/>
        <v>0</v>
      </c>
    </row>
    <row r="451" spans="1:20" ht="20.100000000000001" customHeight="1">
      <c r="A451" s="22">
        <v>44501</v>
      </c>
      <c r="B451" s="23"/>
      <c r="C451" s="23">
        <f t="shared" ref="C451:C454" si="359">ROUND((B451)*0.28,0)</f>
        <v>0</v>
      </c>
      <c r="D451" s="23"/>
      <c r="E451" s="23"/>
      <c r="F451" s="23"/>
      <c r="G451" s="23">
        <f t="shared" si="357"/>
        <v>0</v>
      </c>
      <c r="H451" s="25"/>
      <c r="I451" s="24">
        <f t="shared" si="351"/>
        <v>0</v>
      </c>
      <c r="J451" s="23">
        <f t="shared" si="352"/>
        <v>0</v>
      </c>
      <c r="K451" s="23"/>
      <c r="L451" s="25">
        <f t="shared" si="356"/>
        <v>0</v>
      </c>
      <c r="M451" s="23"/>
      <c r="N451" s="23"/>
      <c r="O451" s="23"/>
      <c r="P451" s="23"/>
      <c r="Q451" s="23"/>
      <c r="R451" s="25"/>
      <c r="S451" s="23">
        <f t="shared" si="354"/>
        <v>0</v>
      </c>
      <c r="T451" s="24">
        <f t="shared" si="355"/>
        <v>0</v>
      </c>
    </row>
    <row r="452" spans="1:20" ht="20.100000000000001" customHeight="1">
      <c r="A452" s="22">
        <v>44531</v>
      </c>
      <c r="B452" s="23"/>
      <c r="C452" s="23">
        <f t="shared" si="359"/>
        <v>0</v>
      </c>
      <c r="D452" s="23"/>
      <c r="E452" s="23"/>
      <c r="F452" s="23"/>
      <c r="G452" s="23">
        <f t="shared" si="357"/>
        <v>0</v>
      </c>
      <c r="H452" s="25"/>
      <c r="I452" s="24">
        <f t="shared" si="351"/>
        <v>0</v>
      </c>
      <c r="J452" s="23">
        <f t="shared" si="352"/>
        <v>0</v>
      </c>
      <c r="K452" s="23"/>
      <c r="L452" s="25">
        <f t="shared" si="356"/>
        <v>0</v>
      </c>
      <c r="M452" s="23"/>
      <c r="N452" s="23"/>
      <c r="O452" s="23"/>
      <c r="P452" s="23"/>
      <c r="Q452" s="23"/>
      <c r="R452" s="25"/>
      <c r="S452" s="23">
        <f t="shared" si="354"/>
        <v>0</v>
      </c>
      <c r="T452" s="24">
        <f t="shared" si="355"/>
        <v>0</v>
      </c>
    </row>
    <row r="453" spans="1:20" ht="20.100000000000001" customHeight="1">
      <c r="A453" s="22">
        <v>44562</v>
      </c>
      <c r="B453" s="23"/>
      <c r="C453" s="23">
        <f t="shared" si="359"/>
        <v>0</v>
      </c>
      <c r="D453" s="23"/>
      <c r="E453" s="23"/>
      <c r="F453" s="23"/>
      <c r="G453" s="23">
        <f t="shared" si="357"/>
        <v>0</v>
      </c>
      <c r="H453" s="25"/>
      <c r="I453" s="24">
        <f t="shared" si="351"/>
        <v>0</v>
      </c>
      <c r="J453" s="23">
        <f t="shared" si="352"/>
        <v>0</v>
      </c>
      <c r="K453" s="23"/>
      <c r="L453" s="25">
        <f t="shared" si="356"/>
        <v>0</v>
      </c>
      <c r="M453" s="23"/>
      <c r="N453" s="23"/>
      <c r="O453" s="23"/>
      <c r="P453" s="23"/>
      <c r="Q453" s="23"/>
      <c r="R453" s="25"/>
      <c r="S453" s="23">
        <f t="shared" si="354"/>
        <v>0</v>
      </c>
      <c r="T453" s="24">
        <f t="shared" si="355"/>
        <v>0</v>
      </c>
    </row>
    <row r="454" spans="1:20" ht="20.100000000000001" customHeight="1">
      <c r="A454" s="22">
        <v>44593</v>
      </c>
      <c r="B454" s="23"/>
      <c r="C454" s="23">
        <f t="shared" si="359"/>
        <v>0</v>
      </c>
      <c r="D454" s="23"/>
      <c r="E454" s="23"/>
      <c r="F454" s="23"/>
      <c r="G454" s="23">
        <f t="shared" si="357"/>
        <v>0</v>
      </c>
      <c r="H454" s="25"/>
      <c r="I454" s="24">
        <f t="shared" si="351"/>
        <v>0</v>
      </c>
      <c r="J454" s="23">
        <f t="shared" si="352"/>
        <v>0</v>
      </c>
      <c r="K454" s="23"/>
      <c r="L454" s="25">
        <f t="shared" si="356"/>
        <v>0</v>
      </c>
      <c r="M454" s="23"/>
      <c r="N454" s="23"/>
      <c r="O454" s="23"/>
      <c r="P454" s="23"/>
      <c r="Q454" s="23"/>
      <c r="R454" s="25"/>
      <c r="S454" s="23">
        <f t="shared" si="354"/>
        <v>0</v>
      </c>
      <c r="T454" s="24">
        <f t="shared" si="355"/>
        <v>0</v>
      </c>
    </row>
    <row r="455" spans="1:20" ht="20.100000000000001" customHeight="1">
      <c r="A455" s="26" t="s">
        <v>4</v>
      </c>
      <c r="B455" s="24">
        <f>SUM(B443:B454)</f>
        <v>356400</v>
      </c>
      <c r="C455" s="24">
        <f t="shared" ref="C455" si="360">SUM(C443:C454)</f>
        <v>60588</v>
      </c>
      <c r="D455" s="24">
        <f t="shared" ref="D455" si="361">SUM(D443:D454)</f>
        <v>0</v>
      </c>
      <c r="E455" s="24">
        <f t="shared" ref="E455" si="362">SUM(E443:E454)</f>
        <v>0</v>
      </c>
      <c r="F455" s="24">
        <f t="shared" ref="F455" si="363">SUM(F443:F454)</f>
        <v>74586</v>
      </c>
      <c r="G455" s="24">
        <f t="shared" ref="G455" si="364">SUM(G443:G454)</f>
        <v>67865</v>
      </c>
      <c r="H455" s="24">
        <f t="shared" ref="H455" si="365">SUM(H443:H454)</f>
        <v>0</v>
      </c>
      <c r="I455" s="24">
        <f t="shared" ref="I455:T455" si="366">SUM(I443:I454)</f>
        <v>559439</v>
      </c>
      <c r="J455" s="24">
        <f t="shared" si="366"/>
        <v>41700</v>
      </c>
      <c r="K455" s="24">
        <f t="shared" si="366"/>
        <v>7462</v>
      </c>
      <c r="L455" s="24">
        <f t="shared" si="366"/>
        <v>67865</v>
      </c>
      <c r="M455" s="24">
        <f t="shared" si="366"/>
        <v>0</v>
      </c>
      <c r="N455" s="24">
        <f t="shared" si="366"/>
        <v>0</v>
      </c>
      <c r="O455" s="24">
        <f t="shared" si="366"/>
        <v>34376</v>
      </c>
      <c r="P455" s="24">
        <f t="shared" si="366"/>
        <v>5760</v>
      </c>
      <c r="Q455" s="24">
        <f t="shared" si="366"/>
        <v>1200</v>
      </c>
      <c r="R455" s="24">
        <f t="shared" si="366"/>
        <v>6</v>
      </c>
      <c r="S455" s="24">
        <f t="shared" si="366"/>
        <v>158369</v>
      </c>
      <c r="T455" s="24">
        <f t="shared" si="366"/>
        <v>401070</v>
      </c>
    </row>
    <row r="456" spans="1:20" ht="20.100000000000001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20.100000000000001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20.100000000000001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20.100000000000001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20.100000000000001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20.100000000000001" customHeight="1">
      <c r="A461" s="18" t="s">
        <v>39</v>
      </c>
      <c r="B461" s="18"/>
      <c r="C461" s="18"/>
      <c r="D461" s="18"/>
      <c r="E461" s="18"/>
      <c r="F461" s="18"/>
      <c r="G461" s="18"/>
      <c r="H461" s="18"/>
      <c r="I461" s="18"/>
      <c r="J461" s="18" t="s">
        <v>66</v>
      </c>
      <c r="K461" s="18"/>
      <c r="L461" s="18"/>
      <c r="M461" s="19"/>
      <c r="N461" s="19"/>
      <c r="O461" s="19"/>
      <c r="P461" s="18"/>
      <c r="Q461" s="18"/>
      <c r="R461" s="18"/>
      <c r="S461" s="18"/>
      <c r="T461" s="18"/>
    </row>
    <row r="462" spans="1:20" ht="20.100000000000001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9"/>
      <c r="N462" s="19"/>
      <c r="O462" s="19"/>
      <c r="P462" s="18"/>
      <c r="Q462" s="18"/>
      <c r="R462" s="18"/>
      <c r="S462" s="18"/>
      <c r="T462" s="18"/>
    </row>
    <row r="463" spans="1:20" ht="39.950000000000003" customHeight="1">
      <c r="A463" s="38" t="s">
        <v>0</v>
      </c>
      <c r="B463" s="38" t="s">
        <v>1</v>
      </c>
      <c r="C463" s="38" t="s">
        <v>2</v>
      </c>
      <c r="D463" s="38" t="s">
        <v>3</v>
      </c>
      <c r="E463" s="20" t="s">
        <v>126</v>
      </c>
      <c r="F463" s="20" t="s">
        <v>19</v>
      </c>
      <c r="G463" s="20" t="s">
        <v>123</v>
      </c>
      <c r="H463" s="20" t="s">
        <v>127</v>
      </c>
      <c r="I463" s="39" t="s">
        <v>4</v>
      </c>
      <c r="J463" s="38" t="s">
        <v>9</v>
      </c>
      <c r="K463" s="20" t="s">
        <v>124</v>
      </c>
      <c r="L463" s="20" t="s">
        <v>125</v>
      </c>
      <c r="M463" s="20" t="s">
        <v>16</v>
      </c>
      <c r="N463" s="20" t="s">
        <v>128</v>
      </c>
      <c r="O463" s="38" t="s">
        <v>11</v>
      </c>
      <c r="P463" s="38" t="s">
        <v>6</v>
      </c>
      <c r="Q463" s="20" t="s">
        <v>129</v>
      </c>
      <c r="R463" s="20" t="s">
        <v>121</v>
      </c>
      <c r="S463" s="38" t="s">
        <v>5</v>
      </c>
      <c r="T463" s="20" t="s">
        <v>7</v>
      </c>
    </row>
    <row r="464" spans="1:20" ht="20.100000000000001" customHeight="1">
      <c r="A464" s="22">
        <v>44256</v>
      </c>
      <c r="B464" s="23">
        <v>77500</v>
      </c>
      <c r="C464" s="23">
        <f t="shared" ref="C464:C470" si="367">ROUND((B464)*0.17,0)</f>
        <v>13175</v>
      </c>
      <c r="D464" s="23">
        <f t="shared" ref="D464:D475" si="368">ROUND((B464)*0.08,0)</f>
        <v>6200</v>
      </c>
      <c r="E464" s="23">
        <v>1200</v>
      </c>
      <c r="F464" s="23"/>
      <c r="G464" s="23">
        <f t="shared" ref="G464" si="369">ROUNDUP(((B464+C464)*0.14),0)</f>
        <v>12695</v>
      </c>
      <c r="H464" s="25"/>
      <c r="I464" s="24">
        <f t="shared" ref="I464:I475" si="370">SUM(B464:H464)</f>
        <v>110770</v>
      </c>
      <c r="J464" s="23">
        <f t="shared" ref="J464:J475" si="371">ROUNDUP(((B464+C464)*0.1),0)</f>
        <v>9068</v>
      </c>
      <c r="K464" s="23"/>
      <c r="L464" s="25">
        <f t="shared" ref="L464" si="372">G464+H464</f>
        <v>12695</v>
      </c>
      <c r="M464" s="23"/>
      <c r="N464" s="23"/>
      <c r="O464" s="23">
        <v>9000</v>
      </c>
      <c r="P464" s="23">
        <v>960</v>
      </c>
      <c r="Q464" s="23">
        <v>200</v>
      </c>
      <c r="R464" s="25">
        <v>1</v>
      </c>
      <c r="S464" s="23">
        <f t="shared" ref="S464:S475" si="373">SUM(J464:R464)</f>
        <v>31924</v>
      </c>
      <c r="T464" s="24">
        <f t="shared" ref="T464:T475" si="374">I464-S464</f>
        <v>78846</v>
      </c>
    </row>
    <row r="465" spans="1:20" ht="20.100000000000001" customHeight="1">
      <c r="A465" s="22">
        <v>44287</v>
      </c>
      <c r="B465" s="23">
        <v>77500</v>
      </c>
      <c r="C465" s="23">
        <f t="shared" si="367"/>
        <v>13175</v>
      </c>
      <c r="D465" s="23">
        <f t="shared" si="368"/>
        <v>6200</v>
      </c>
      <c r="E465" s="23">
        <v>1200</v>
      </c>
      <c r="F465" s="23">
        <v>120282</v>
      </c>
      <c r="G465" s="23">
        <v>24228</v>
      </c>
      <c r="H465" s="25"/>
      <c r="I465" s="24">
        <f t="shared" si="370"/>
        <v>242585</v>
      </c>
      <c r="J465" s="23">
        <f t="shared" si="371"/>
        <v>9068</v>
      </c>
      <c r="K465" s="23">
        <v>9062</v>
      </c>
      <c r="L465" s="25">
        <f t="shared" ref="L465:L475" si="375">G465+H465</f>
        <v>24228</v>
      </c>
      <c r="M465" s="23"/>
      <c r="N465" s="23"/>
      <c r="O465" s="23">
        <v>45085</v>
      </c>
      <c r="P465" s="23">
        <v>960</v>
      </c>
      <c r="Q465" s="23">
        <v>200</v>
      </c>
      <c r="R465" s="25">
        <v>1</v>
      </c>
      <c r="S465" s="23">
        <f t="shared" si="373"/>
        <v>88604</v>
      </c>
      <c r="T465" s="24">
        <f t="shared" si="374"/>
        <v>153981</v>
      </c>
    </row>
    <row r="466" spans="1:20" ht="20.100000000000001" customHeight="1">
      <c r="A466" s="22">
        <v>44317</v>
      </c>
      <c r="B466" s="23">
        <v>77500</v>
      </c>
      <c r="C466" s="23">
        <f t="shared" si="367"/>
        <v>13175</v>
      </c>
      <c r="D466" s="23">
        <f t="shared" si="368"/>
        <v>6200</v>
      </c>
      <c r="E466" s="23">
        <v>1200</v>
      </c>
      <c r="F466" s="23"/>
      <c r="G466" s="23">
        <f t="shared" ref="G466:G475" si="376">ROUNDUP(((B466+C466)*0.14),0)</f>
        <v>12695</v>
      </c>
      <c r="H466" s="25"/>
      <c r="I466" s="24">
        <f t="shared" si="370"/>
        <v>110770</v>
      </c>
      <c r="J466" s="23">
        <f t="shared" si="371"/>
        <v>9068</v>
      </c>
      <c r="K466" s="23"/>
      <c r="L466" s="25">
        <f t="shared" si="375"/>
        <v>12695</v>
      </c>
      <c r="M466" s="23"/>
      <c r="N466" s="23"/>
      <c r="O466" s="23">
        <v>9000</v>
      </c>
      <c r="P466" s="23">
        <v>960</v>
      </c>
      <c r="Q466" s="23">
        <v>200</v>
      </c>
      <c r="R466" s="25">
        <v>1</v>
      </c>
      <c r="S466" s="23">
        <f t="shared" si="373"/>
        <v>31924</v>
      </c>
      <c r="T466" s="24">
        <f t="shared" si="374"/>
        <v>78846</v>
      </c>
    </row>
    <row r="467" spans="1:20" ht="20.100000000000001" customHeight="1">
      <c r="A467" s="22">
        <v>44348</v>
      </c>
      <c r="B467" s="23">
        <f>B466</f>
        <v>77500</v>
      </c>
      <c r="C467" s="23">
        <f t="shared" si="367"/>
        <v>13175</v>
      </c>
      <c r="D467" s="23">
        <f t="shared" si="368"/>
        <v>6200</v>
      </c>
      <c r="E467" s="23">
        <v>1200</v>
      </c>
      <c r="F467" s="23"/>
      <c r="G467" s="23">
        <f t="shared" si="376"/>
        <v>12695</v>
      </c>
      <c r="H467" s="25"/>
      <c r="I467" s="24">
        <f t="shared" si="370"/>
        <v>110770</v>
      </c>
      <c r="J467" s="23">
        <f t="shared" si="371"/>
        <v>9068</v>
      </c>
      <c r="K467" s="23"/>
      <c r="L467" s="25">
        <f t="shared" si="375"/>
        <v>12695</v>
      </c>
      <c r="M467" s="23"/>
      <c r="N467" s="23"/>
      <c r="O467" s="23">
        <v>9000</v>
      </c>
      <c r="P467" s="23">
        <v>960</v>
      </c>
      <c r="Q467" s="23">
        <v>200</v>
      </c>
      <c r="R467" s="25">
        <v>1</v>
      </c>
      <c r="S467" s="23">
        <f t="shared" si="373"/>
        <v>31924</v>
      </c>
      <c r="T467" s="24">
        <f t="shared" si="374"/>
        <v>78846</v>
      </c>
    </row>
    <row r="468" spans="1:20" ht="20.100000000000001" customHeight="1">
      <c r="A468" s="22">
        <v>44378</v>
      </c>
      <c r="B468" s="23">
        <v>79800</v>
      </c>
      <c r="C468" s="23">
        <f t="shared" si="367"/>
        <v>13566</v>
      </c>
      <c r="D468" s="23">
        <f t="shared" si="368"/>
        <v>6384</v>
      </c>
      <c r="E468" s="23">
        <v>1200</v>
      </c>
      <c r="F468" s="23"/>
      <c r="G468" s="23">
        <f t="shared" si="376"/>
        <v>13072</v>
      </c>
      <c r="H468" s="25"/>
      <c r="I468" s="24">
        <f t="shared" si="370"/>
        <v>114022</v>
      </c>
      <c r="J468" s="23">
        <f t="shared" si="371"/>
        <v>9337</v>
      </c>
      <c r="K468" s="23"/>
      <c r="L468" s="25">
        <f t="shared" si="375"/>
        <v>13072</v>
      </c>
      <c r="M468" s="23"/>
      <c r="N468" s="23"/>
      <c r="O468" s="23">
        <v>9000</v>
      </c>
      <c r="P468" s="23">
        <v>960</v>
      </c>
      <c r="Q468" s="23">
        <v>200</v>
      </c>
      <c r="R468" s="25">
        <v>1</v>
      </c>
      <c r="S468" s="23">
        <f t="shared" si="373"/>
        <v>32570</v>
      </c>
      <c r="T468" s="24">
        <f t="shared" si="374"/>
        <v>81452</v>
      </c>
    </row>
    <row r="469" spans="1:20" ht="20.100000000000001" customHeight="1">
      <c r="A469" s="22">
        <v>44409</v>
      </c>
      <c r="B469" s="23">
        <v>79800</v>
      </c>
      <c r="C469" s="23">
        <f t="shared" si="367"/>
        <v>13566</v>
      </c>
      <c r="D469" s="23">
        <f t="shared" si="368"/>
        <v>6384</v>
      </c>
      <c r="E469" s="23">
        <v>1200</v>
      </c>
      <c r="F469" s="23"/>
      <c r="G469" s="23">
        <f t="shared" si="376"/>
        <v>13072</v>
      </c>
      <c r="H469" s="25"/>
      <c r="I469" s="24">
        <f t="shared" si="370"/>
        <v>114022</v>
      </c>
      <c r="J469" s="23">
        <f t="shared" si="371"/>
        <v>9337</v>
      </c>
      <c r="K469" s="23"/>
      <c r="L469" s="25">
        <f t="shared" si="375"/>
        <v>13072</v>
      </c>
      <c r="M469" s="23"/>
      <c r="N469" s="23"/>
      <c r="O469" s="23">
        <v>9000</v>
      </c>
      <c r="P469" s="23">
        <v>960</v>
      </c>
      <c r="Q469" s="23">
        <v>200</v>
      </c>
      <c r="R469" s="25">
        <v>1</v>
      </c>
      <c r="S469" s="23">
        <f t="shared" si="373"/>
        <v>32570</v>
      </c>
      <c r="T469" s="24">
        <f t="shared" si="374"/>
        <v>81452</v>
      </c>
    </row>
    <row r="470" spans="1:20" ht="20.100000000000001" customHeight="1">
      <c r="A470" s="22">
        <v>44440</v>
      </c>
      <c r="B470" s="23">
        <v>79800</v>
      </c>
      <c r="C470" s="23">
        <f t="shared" si="367"/>
        <v>13566</v>
      </c>
      <c r="D470" s="23">
        <f t="shared" si="368"/>
        <v>6384</v>
      </c>
      <c r="E470" s="23">
        <v>1200</v>
      </c>
      <c r="F470" s="23"/>
      <c r="G470" s="23">
        <f t="shared" si="376"/>
        <v>13072</v>
      </c>
      <c r="H470" s="25"/>
      <c r="I470" s="24">
        <f t="shared" si="370"/>
        <v>114022</v>
      </c>
      <c r="J470" s="23">
        <f t="shared" si="371"/>
        <v>9337</v>
      </c>
      <c r="K470" s="23"/>
      <c r="L470" s="25">
        <f t="shared" si="375"/>
        <v>13072</v>
      </c>
      <c r="M470" s="23"/>
      <c r="N470" s="23"/>
      <c r="O470" s="23">
        <v>9000</v>
      </c>
      <c r="P470" s="23">
        <v>960</v>
      </c>
      <c r="Q470" s="23">
        <v>200</v>
      </c>
      <c r="R470" s="25">
        <v>1</v>
      </c>
      <c r="S470" s="23">
        <f t="shared" si="373"/>
        <v>32570</v>
      </c>
      <c r="T470" s="24">
        <f t="shared" si="374"/>
        <v>81452</v>
      </c>
    </row>
    <row r="471" spans="1:20" ht="20.100000000000001" customHeight="1">
      <c r="A471" s="22">
        <v>44470</v>
      </c>
      <c r="B471" s="23"/>
      <c r="C471" s="23">
        <f>ROUND((B471)*0.28,0)</f>
        <v>0</v>
      </c>
      <c r="D471" s="23">
        <f t="shared" si="368"/>
        <v>0</v>
      </c>
      <c r="E471" s="23"/>
      <c r="F471" s="23"/>
      <c r="G471" s="23">
        <f t="shared" si="376"/>
        <v>0</v>
      </c>
      <c r="H471" s="25"/>
      <c r="I471" s="24">
        <f t="shared" si="370"/>
        <v>0</v>
      </c>
      <c r="J471" s="23">
        <f t="shared" si="371"/>
        <v>0</v>
      </c>
      <c r="K471" s="23"/>
      <c r="L471" s="25">
        <f t="shared" si="375"/>
        <v>0</v>
      </c>
      <c r="M471" s="23"/>
      <c r="N471" s="23"/>
      <c r="O471" s="23"/>
      <c r="P471" s="23"/>
      <c r="Q471" s="23"/>
      <c r="R471" s="25"/>
      <c r="S471" s="23">
        <f t="shared" si="373"/>
        <v>0</v>
      </c>
      <c r="T471" s="24">
        <f t="shared" si="374"/>
        <v>0</v>
      </c>
    </row>
    <row r="472" spans="1:20" ht="20.100000000000001" customHeight="1">
      <c r="A472" s="22">
        <v>44501</v>
      </c>
      <c r="B472" s="23"/>
      <c r="C472" s="23">
        <f t="shared" ref="C472:C475" si="377">ROUND((B472)*0.28,0)</f>
        <v>0</v>
      </c>
      <c r="D472" s="23">
        <f t="shared" si="368"/>
        <v>0</v>
      </c>
      <c r="E472" s="23"/>
      <c r="F472" s="23"/>
      <c r="G472" s="23">
        <f t="shared" si="376"/>
        <v>0</v>
      </c>
      <c r="H472" s="25"/>
      <c r="I472" s="24">
        <f t="shared" si="370"/>
        <v>0</v>
      </c>
      <c r="J472" s="23">
        <f t="shared" si="371"/>
        <v>0</v>
      </c>
      <c r="K472" s="23"/>
      <c r="L472" s="25">
        <f t="shared" si="375"/>
        <v>0</v>
      </c>
      <c r="M472" s="23"/>
      <c r="N472" s="23"/>
      <c r="O472" s="23"/>
      <c r="P472" s="23"/>
      <c r="Q472" s="23"/>
      <c r="R472" s="25"/>
      <c r="S472" s="23">
        <f t="shared" si="373"/>
        <v>0</v>
      </c>
      <c r="T472" s="24">
        <f t="shared" si="374"/>
        <v>0</v>
      </c>
    </row>
    <row r="473" spans="1:20" ht="20.100000000000001" customHeight="1">
      <c r="A473" s="22">
        <v>44531</v>
      </c>
      <c r="B473" s="23"/>
      <c r="C473" s="23">
        <f t="shared" si="377"/>
        <v>0</v>
      </c>
      <c r="D473" s="23">
        <f t="shared" si="368"/>
        <v>0</v>
      </c>
      <c r="E473" s="23"/>
      <c r="F473" s="23"/>
      <c r="G473" s="23">
        <f t="shared" si="376"/>
        <v>0</v>
      </c>
      <c r="H473" s="25"/>
      <c r="I473" s="24">
        <f t="shared" si="370"/>
        <v>0</v>
      </c>
      <c r="J473" s="23">
        <f t="shared" si="371"/>
        <v>0</v>
      </c>
      <c r="K473" s="23"/>
      <c r="L473" s="25">
        <f t="shared" si="375"/>
        <v>0</v>
      </c>
      <c r="M473" s="23"/>
      <c r="N473" s="23"/>
      <c r="O473" s="23"/>
      <c r="P473" s="23"/>
      <c r="Q473" s="23"/>
      <c r="R473" s="25"/>
      <c r="S473" s="23">
        <f t="shared" si="373"/>
        <v>0</v>
      </c>
      <c r="T473" s="24">
        <f t="shared" si="374"/>
        <v>0</v>
      </c>
    </row>
    <row r="474" spans="1:20" ht="20.100000000000001" customHeight="1">
      <c r="A474" s="22">
        <v>44562</v>
      </c>
      <c r="B474" s="23"/>
      <c r="C474" s="23">
        <f t="shared" si="377"/>
        <v>0</v>
      </c>
      <c r="D474" s="23">
        <f t="shared" si="368"/>
        <v>0</v>
      </c>
      <c r="E474" s="23"/>
      <c r="F474" s="23"/>
      <c r="G474" s="23">
        <f t="shared" si="376"/>
        <v>0</v>
      </c>
      <c r="H474" s="25"/>
      <c r="I474" s="24">
        <f t="shared" si="370"/>
        <v>0</v>
      </c>
      <c r="J474" s="23">
        <f t="shared" si="371"/>
        <v>0</v>
      </c>
      <c r="K474" s="23"/>
      <c r="L474" s="25">
        <f t="shared" si="375"/>
        <v>0</v>
      </c>
      <c r="M474" s="23"/>
      <c r="N474" s="23"/>
      <c r="O474" s="23"/>
      <c r="P474" s="23"/>
      <c r="Q474" s="23"/>
      <c r="R474" s="25"/>
      <c r="S474" s="23">
        <f t="shared" si="373"/>
        <v>0</v>
      </c>
      <c r="T474" s="24">
        <f t="shared" si="374"/>
        <v>0</v>
      </c>
    </row>
    <row r="475" spans="1:20" ht="20.100000000000001" customHeight="1">
      <c r="A475" s="22">
        <v>44593</v>
      </c>
      <c r="B475" s="23"/>
      <c r="C475" s="23">
        <f t="shared" si="377"/>
        <v>0</v>
      </c>
      <c r="D475" s="23">
        <f t="shared" si="368"/>
        <v>0</v>
      </c>
      <c r="E475" s="23"/>
      <c r="F475" s="23"/>
      <c r="G475" s="23">
        <f t="shared" si="376"/>
        <v>0</v>
      </c>
      <c r="H475" s="25"/>
      <c r="I475" s="24">
        <f t="shared" si="370"/>
        <v>0</v>
      </c>
      <c r="J475" s="23">
        <f t="shared" si="371"/>
        <v>0</v>
      </c>
      <c r="K475" s="23"/>
      <c r="L475" s="25">
        <f t="shared" si="375"/>
        <v>0</v>
      </c>
      <c r="M475" s="23"/>
      <c r="N475" s="23"/>
      <c r="O475" s="23"/>
      <c r="P475" s="23"/>
      <c r="Q475" s="23"/>
      <c r="R475" s="25"/>
      <c r="S475" s="23">
        <f t="shared" si="373"/>
        <v>0</v>
      </c>
      <c r="T475" s="24">
        <f t="shared" si="374"/>
        <v>0</v>
      </c>
    </row>
    <row r="476" spans="1:20" ht="20.100000000000001" customHeight="1">
      <c r="A476" s="26" t="s">
        <v>4</v>
      </c>
      <c r="B476" s="24">
        <f>SUM(B464:B475)</f>
        <v>549400</v>
      </c>
      <c r="C476" s="24">
        <f t="shared" ref="C476" si="378">SUM(C464:C475)</f>
        <v>93398</v>
      </c>
      <c r="D476" s="24">
        <f t="shared" ref="D476" si="379">SUM(D464:D475)</f>
        <v>43952</v>
      </c>
      <c r="E476" s="24">
        <f t="shared" ref="E476" si="380">SUM(E464:E475)</f>
        <v>8400</v>
      </c>
      <c r="F476" s="24">
        <f t="shared" ref="F476" si="381">SUM(F464:F475)</f>
        <v>120282</v>
      </c>
      <c r="G476" s="24">
        <f t="shared" ref="G476" si="382">SUM(G464:G475)</f>
        <v>101529</v>
      </c>
      <c r="H476" s="24">
        <f t="shared" ref="H476" si="383">SUM(H464:H475)</f>
        <v>0</v>
      </c>
      <c r="I476" s="24">
        <f t="shared" ref="I476:T476" si="384">SUM(I464:I475)</f>
        <v>916961</v>
      </c>
      <c r="J476" s="24">
        <f t="shared" si="384"/>
        <v>64283</v>
      </c>
      <c r="K476" s="24">
        <f t="shared" si="384"/>
        <v>9062</v>
      </c>
      <c r="L476" s="24">
        <f t="shared" si="384"/>
        <v>101529</v>
      </c>
      <c r="M476" s="24">
        <f t="shared" si="384"/>
        <v>0</v>
      </c>
      <c r="N476" s="24">
        <f t="shared" si="384"/>
        <v>0</v>
      </c>
      <c r="O476" s="24">
        <f t="shared" si="384"/>
        <v>99085</v>
      </c>
      <c r="P476" s="24">
        <f t="shared" si="384"/>
        <v>6720</v>
      </c>
      <c r="Q476" s="24">
        <f t="shared" si="384"/>
        <v>1400</v>
      </c>
      <c r="R476" s="24">
        <f t="shared" si="384"/>
        <v>7</v>
      </c>
      <c r="S476" s="24">
        <f t="shared" si="384"/>
        <v>282086</v>
      </c>
      <c r="T476" s="24">
        <f t="shared" si="384"/>
        <v>634875</v>
      </c>
    </row>
    <row r="477" spans="1:20" ht="20.100000000000001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20.100000000000001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20.100000000000001" customHeight="1">
      <c r="A479" s="18" t="s">
        <v>108</v>
      </c>
      <c r="B479" s="18"/>
      <c r="C479" s="18"/>
      <c r="D479" s="18"/>
      <c r="E479" s="18"/>
      <c r="F479" s="18"/>
      <c r="G479" s="18"/>
      <c r="H479" s="18"/>
      <c r="I479" s="18"/>
      <c r="J479" s="18" t="s">
        <v>80</v>
      </c>
      <c r="K479" s="18"/>
      <c r="L479" s="18"/>
      <c r="M479" s="19"/>
      <c r="N479" s="19"/>
      <c r="O479" s="19"/>
      <c r="P479" s="18"/>
      <c r="Q479" s="18"/>
      <c r="R479" s="18"/>
      <c r="S479" s="18"/>
      <c r="T479" s="18"/>
    </row>
    <row r="480" spans="1:20" ht="20.100000000000001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9"/>
      <c r="N480" s="19"/>
      <c r="O480" s="19"/>
      <c r="P480" s="18"/>
      <c r="Q480" s="18"/>
      <c r="R480" s="18"/>
      <c r="S480" s="18"/>
      <c r="T480" s="18"/>
    </row>
    <row r="481" spans="1:20" ht="39.950000000000003" customHeight="1">
      <c r="A481" s="38" t="s">
        <v>0</v>
      </c>
      <c r="B481" s="38" t="s">
        <v>1</v>
      </c>
      <c r="C481" s="38" t="s">
        <v>2</v>
      </c>
      <c r="D481" s="38" t="s">
        <v>3</v>
      </c>
      <c r="E481" s="20" t="s">
        <v>126</v>
      </c>
      <c r="F481" s="20" t="s">
        <v>19</v>
      </c>
      <c r="G481" s="20" t="s">
        <v>123</v>
      </c>
      <c r="H481" s="20" t="s">
        <v>127</v>
      </c>
      <c r="I481" s="39" t="s">
        <v>4</v>
      </c>
      <c r="J481" s="38" t="s">
        <v>9</v>
      </c>
      <c r="K481" s="20" t="s">
        <v>124</v>
      </c>
      <c r="L481" s="20" t="s">
        <v>125</v>
      </c>
      <c r="M481" s="20" t="s">
        <v>16</v>
      </c>
      <c r="N481" s="20" t="s">
        <v>128</v>
      </c>
      <c r="O481" s="38" t="s">
        <v>11</v>
      </c>
      <c r="P481" s="38" t="s">
        <v>6</v>
      </c>
      <c r="Q481" s="20" t="s">
        <v>129</v>
      </c>
      <c r="R481" s="20" t="s">
        <v>121</v>
      </c>
      <c r="S481" s="38" t="s">
        <v>5</v>
      </c>
      <c r="T481" s="20" t="s">
        <v>7</v>
      </c>
    </row>
    <row r="482" spans="1:20" ht="20.100000000000001" customHeight="1">
      <c r="A482" s="22">
        <v>44256</v>
      </c>
      <c r="B482" s="23">
        <v>59400</v>
      </c>
      <c r="C482" s="23">
        <f t="shared" ref="C482:C488" si="385">ROUND((B482)*0.17,0)</f>
        <v>10098</v>
      </c>
      <c r="D482" s="23"/>
      <c r="E482" s="23"/>
      <c r="F482" s="23"/>
      <c r="G482" s="23">
        <f t="shared" ref="G482" si="386">ROUNDUP(((B482+C482)*0.14),0)</f>
        <v>9730</v>
      </c>
      <c r="H482" s="23"/>
      <c r="I482" s="24">
        <f t="shared" ref="I482:I493" si="387">SUM(B482:H482)</f>
        <v>79228</v>
      </c>
      <c r="J482" s="23">
        <f t="shared" ref="J482:J493" si="388">ROUNDUP(((B482+C482)*0.1),0)</f>
        <v>6950</v>
      </c>
      <c r="K482" s="23"/>
      <c r="L482" s="25">
        <f t="shared" ref="L482" si="389">G482+H482</f>
        <v>9730</v>
      </c>
      <c r="M482" s="23">
        <v>580</v>
      </c>
      <c r="N482" s="23">
        <v>245</v>
      </c>
      <c r="O482" s="23">
        <v>1500</v>
      </c>
      <c r="P482" s="23">
        <v>960</v>
      </c>
      <c r="Q482" s="23">
        <v>200</v>
      </c>
      <c r="R482" s="25">
        <v>1</v>
      </c>
      <c r="S482" s="23">
        <f t="shared" ref="S482:S493" si="390">SUM(J482:R482)</f>
        <v>20166</v>
      </c>
      <c r="T482" s="24">
        <f t="shared" ref="T482:T493" si="391">I482-S482</f>
        <v>59062</v>
      </c>
    </row>
    <row r="483" spans="1:20" ht="20.100000000000001" customHeight="1">
      <c r="A483" s="22">
        <v>44287</v>
      </c>
      <c r="B483" s="23">
        <v>59400</v>
      </c>
      <c r="C483" s="23">
        <f t="shared" si="385"/>
        <v>10098</v>
      </c>
      <c r="D483" s="23"/>
      <c r="E483" s="23"/>
      <c r="F483" s="23">
        <v>56808</v>
      </c>
      <c r="G483" s="23">
        <v>16942</v>
      </c>
      <c r="H483" s="23"/>
      <c r="I483" s="24">
        <f t="shared" si="387"/>
        <v>143248</v>
      </c>
      <c r="J483" s="23">
        <f t="shared" si="388"/>
        <v>6950</v>
      </c>
      <c r="K483" s="23">
        <v>5686</v>
      </c>
      <c r="L483" s="25">
        <f t="shared" ref="L483:L493" si="392">G483+H483</f>
        <v>16942</v>
      </c>
      <c r="M483" s="23">
        <v>580</v>
      </c>
      <c r="N483" s="23">
        <v>245</v>
      </c>
      <c r="O483" s="23">
        <v>18542</v>
      </c>
      <c r="P483" s="23">
        <v>960</v>
      </c>
      <c r="Q483" s="23">
        <v>200</v>
      </c>
      <c r="R483" s="25">
        <v>1</v>
      </c>
      <c r="S483" s="23">
        <f t="shared" si="390"/>
        <v>50106</v>
      </c>
      <c r="T483" s="24">
        <f t="shared" si="391"/>
        <v>93142</v>
      </c>
    </row>
    <row r="484" spans="1:20" ht="20.100000000000001" customHeight="1">
      <c r="A484" s="22">
        <v>44317</v>
      </c>
      <c r="B484" s="23">
        <v>59400</v>
      </c>
      <c r="C484" s="23">
        <f t="shared" si="385"/>
        <v>10098</v>
      </c>
      <c r="D484" s="23"/>
      <c r="E484" s="23"/>
      <c r="F484" s="23"/>
      <c r="G484" s="23">
        <f t="shared" ref="G484:G493" si="393">ROUNDUP(((B484+C484)*0.14),0)</f>
        <v>9730</v>
      </c>
      <c r="H484" s="23"/>
      <c r="I484" s="24">
        <f t="shared" si="387"/>
        <v>79228</v>
      </c>
      <c r="J484" s="23">
        <f t="shared" si="388"/>
        <v>6950</v>
      </c>
      <c r="K484" s="23"/>
      <c r="L484" s="25">
        <f t="shared" si="392"/>
        <v>9730</v>
      </c>
      <c r="M484" s="23">
        <v>580</v>
      </c>
      <c r="N484" s="23">
        <v>245</v>
      </c>
      <c r="O484" s="23">
        <v>1500</v>
      </c>
      <c r="P484" s="23">
        <v>960</v>
      </c>
      <c r="Q484" s="23">
        <v>200</v>
      </c>
      <c r="R484" s="25">
        <v>1</v>
      </c>
      <c r="S484" s="23">
        <f t="shared" si="390"/>
        <v>20166</v>
      </c>
      <c r="T484" s="24">
        <f t="shared" si="391"/>
        <v>59062</v>
      </c>
    </row>
    <row r="485" spans="1:20" ht="20.100000000000001" customHeight="1">
      <c r="A485" s="22">
        <v>44348</v>
      </c>
      <c r="B485" s="23">
        <v>59400</v>
      </c>
      <c r="C485" s="23">
        <f t="shared" si="385"/>
        <v>10098</v>
      </c>
      <c r="D485" s="23"/>
      <c r="E485" s="23"/>
      <c r="F485" s="23"/>
      <c r="G485" s="23">
        <f t="shared" si="393"/>
        <v>9730</v>
      </c>
      <c r="H485" s="25"/>
      <c r="I485" s="24">
        <f t="shared" si="387"/>
        <v>79228</v>
      </c>
      <c r="J485" s="23">
        <f t="shared" si="388"/>
        <v>6950</v>
      </c>
      <c r="K485" s="23"/>
      <c r="L485" s="25">
        <f t="shared" si="392"/>
        <v>9730</v>
      </c>
      <c r="M485" s="23">
        <v>580</v>
      </c>
      <c r="N485" s="23">
        <v>245</v>
      </c>
      <c r="O485" s="23">
        <v>1500</v>
      </c>
      <c r="P485" s="23">
        <v>960</v>
      </c>
      <c r="Q485" s="23">
        <v>200</v>
      </c>
      <c r="R485" s="25">
        <v>1</v>
      </c>
      <c r="S485" s="23">
        <f t="shared" si="390"/>
        <v>20166</v>
      </c>
      <c r="T485" s="24">
        <f t="shared" si="391"/>
        <v>59062</v>
      </c>
    </row>
    <row r="486" spans="1:20" ht="20.100000000000001" customHeight="1">
      <c r="A486" s="22">
        <v>44378</v>
      </c>
      <c r="B486" s="23">
        <v>59400</v>
      </c>
      <c r="C486" s="23">
        <f t="shared" si="385"/>
        <v>10098</v>
      </c>
      <c r="D486" s="23"/>
      <c r="E486" s="23"/>
      <c r="F486" s="23"/>
      <c r="G486" s="23">
        <f t="shared" si="393"/>
        <v>9730</v>
      </c>
      <c r="H486" s="25"/>
      <c r="I486" s="24">
        <f t="shared" si="387"/>
        <v>79228</v>
      </c>
      <c r="J486" s="23">
        <f t="shared" si="388"/>
        <v>6950</v>
      </c>
      <c r="K486" s="23"/>
      <c r="L486" s="25">
        <f t="shared" si="392"/>
        <v>9730</v>
      </c>
      <c r="M486" s="23">
        <v>580</v>
      </c>
      <c r="N486" s="23">
        <v>245</v>
      </c>
      <c r="O486" s="23">
        <v>1500</v>
      </c>
      <c r="P486" s="23">
        <v>960</v>
      </c>
      <c r="Q486" s="23">
        <v>200</v>
      </c>
      <c r="R486" s="25">
        <v>1</v>
      </c>
      <c r="S486" s="23">
        <f t="shared" si="390"/>
        <v>20166</v>
      </c>
      <c r="T486" s="24">
        <f t="shared" si="391"/>
        <v>59062</v>
      </c>
    </row>
    <row r="487" spans="1:20" ht="20.100000000000001" customHeight="1">
      <c r="A487" s="22">
        <v>44409</v>
      </c>
      <c r="B487" s="23">
        <v>59400</v>
      </c>
      <c r="C487" s="23">
        <f t="shared" si="385"/>
        <v>10098</v>
      </c>
      <c r="D487" s="23"/>
      <c r="E487" s="23"/>
      <c r="F487" s="23"/>
      <c r="G487" s="23">
        <f t="shared" si="393"/>
        <v>9730</v>
      </c>
      <c r="H487" s="25"/>
      <c r="I487" s="24">
        <f t="shared" si="387"/>
        <v>79228</v>
      </c>
      <c r="J487" s="23">
        <f t="shared" si="388"/>
        <v>6950</v>
      </c>
      <c r="K487" s="23"/>
      <c r="L487" s="25">
        <f t="shared" si="392"/>
        <v>9730</v>
      </c>
      <c r="M487" s="23">
        <v>580</v>
      </c>
      <c r="N487" s="23">
        <v>245</v>
      </c>
      <c r="O487" s="23">
        <v>1500</v>
      </c>
      <c r="P487" s="23">
        <v>960</v>
      </c>
      <c r="Q487" s="23">
        <v>200</v>
      </c>
      <c r="R487" s="25">
        <v>1</v>
      </c>
      <c r="S487" s="23">
        <f t="shared" si="390"/>
        <v>20166</v>
      </c>
      <c r="T487" s="24">
        <f t="shared" si="391"/>
        <v>59062</v>
      </c>
    </row>
    <row r="488" spans="1:20" ht="20.100000000000001" customHeight="1">
      <c r="A488" s="22">
        <v>44440</v>
      </c>
      <c r="B488" s="23"/>
      <c r="C488" s="23">
        <f t="shared" si="385"/>
        <v>0</v>
      </c>
      <c r="D488" s="23"/>
      <c r="E488" s="23"/>
      <c r="F488" s="23"/>
      <c r="G488" s="23">
        <f t="shared" si="393"/>
        <v>0</v>
      </c>
      <c r="H488" s="25"/>
      <c r="I488" s="24">
        <f t="shared" si="387"/>
        <v>0</v>
      </c>
      <c r="J488" s="23">
        <f t="shared" si="388"/>
        <v>0</v>
      </c>
      <c r="K488" s="23"/>
      <c r="L488" s="25">
        <f t="shared" si="392"/>
        <v>0</v>
      </c>
      <c r="M488" s="23"/>
      <c r="N488" s="23"/>
      <c r="O488" s="23"/>
      <c r="P488" s="23"/>
      <c r="Q488" s="23"/>
      <c r="R488" s="25"/>
      <c r="S488" s="23">
        <f t="shared" si="390"/>
        <v>0</v>
      </c>
      <c r="T488" s="24">
        <f t="shared" si="391"/>
        <v>0</v>
      </c>
    </row>
    <row r="489" spans="1:20" ht="20.100000000000001" customHeight="1">
      <c r="A489" s="22">
        <v>44470</v>
      </c>
      <c r="B489" s="23"/>
      <c r="C489" s="23">
        <f>ROUND((B489)*0.28,0)</f>
        <v>0</v>
      </c>
      <c r="D489" s="23"/>
      <c r="E489" s="23"/>
      <c r="F489" s="23"/>
      <c r="G489" s="23">
        <f t="shared" si="393"/>
        <v>0</v>
      </c>
      <c r="H489" s="25"/>
      <c r="I489" s="24">
        <f t="shared" si="387"/>
        <v>0</v>
      </c>
      <c r="J489" s="23">
        <f t="shared" si="388"/>
        <v>0</v>
      </c>
      <c r="K489" s="23"/>
      <c r="L489" s="25">
        <f t="shared" si="392"/>
        <v>0</v>
      </c>
      <c r="M489" s="23"/>
      <c r="N489" s="23"/>
      <c r="O489" s="23"/>
      <c r="P489" s="23"/>
      <c r="Q489" s="23"/>
      <c r="R489" s="25"/>
      <c r="S489" s="23">
        <f t="shared" si="390"/>
        <v>0</v>
      </c>
      <c r="T489" s="24">
        <f t="shared" si="391"/>
        <v>0</v>
      </c>
    </row>
    <row r="490" spans="1:20" ht="20.100000000000001" customHeight="1">
      <c r="A490" s="22">
        <v>44501</v>
      </c>
      <c r="B490" s="23"/>
      <c r="C490" s="23">
        <f t="shared" ref="C490:C493" si="394">ROUND((B490)*0.28,0)</f>
        <v>0</v>
      </c>
      <c r="D490" s="23"/>
      <c r="E490" s="23"/>
      <c r="F490" s="23"/>
      <c r="G490" s="23">
        <f t="shared" si="393"/>
        <v>0</v>
      </c>
      <c r="H490" s="25"/>
      <c r="I490" s="24">
        <f t="shared" si="387"/>
        <v>0</v>
      </c>
      <c r="J490" s="23">
        <f t="shared" si="388"/>
        <v>0</v>
      </c>
      <c r="K490" s="23"/>
      <c r="L490" s="25">
        <f t="shared" si="392"/>
        <v>0</v>
      </c>
      <c r="M490" s="23"/>
      <c r="N490" s="23"/>
      <c r="O490" s="23"/>
      <c r="P490" s="23"/>
      <c r="Q490" s="23"/>
      <c r="R490" s="25"/>
      <c r="S490" s="23">
        <f t="shared" si="390"/>
        <v>0</v>
      </c>
      <c r="T490" s="24">
        <f t="shared" si="391"/>
        <v>0</v>
      </c>
    </row>
    <row r="491" spans="1:20" ht="20.100000000000001" customHeight="1">
      <c r="A491" s="22">
        <v>44531</v>
      </c>
      <c r="B491" s="23"/>
      <c r="C491" s="23">
        <f t="shared" si="394"/>
        <v>0</v>
      </c>
      <c r="D491" s="23"/>
      <c r="E491" s="23"/>
      <c r="F491" s="23"/>
      <c r="G491" s="23">
        <f t="shared" si="393"/>
        <v>0</v>
      </c>
      <c r="H491" s="25"/>
      <c r="I491" s="24">
        <f t="shared" si="387"/>
        <v>0</v>
      </c>
      <c r="J491" s="23">
        <f t="shared" si="388"/>
        <v>0</v>
      </c>
      <c r="K491" s="23"/>
      <c r="L491" s="25">
        <f t="shared" si="392"/>
        <v>0</v>
      </c>
      <c r="M491" s="23"/>
      <c r="N491" s="23"/>
      <c r="O491" s="23"/>
      <c r="P491" s="23"/>
      <c r="Q491" s="23"/>
      <c r="R491" s="25"/>
      <c r="S491" s="23">
        <f t="shared" si="390"/>
        <v>0</v>
      </c>
      <c r="T491" s="24">
        <f t="shared" si="391"/>
        <v>0</v>
      </c>
    </row>
    <row r="492" spans="1:20" ht="20.100000000000001" customHeight="1">
      <c r="A492" s="22">
        <v>44562</v>
      </c>
      <c r="B492" s="23"/>
      <c r="C492" s="23">
        <f t="shared" si="394"/>
        <v>0</v>
      </c>
      <c r="D492" s="23"/>
      <c r="E492" s="23"/>
      <c r="F492" s="23"/>
      <c r="G492" s="23">
        <f t="shared" si="393"/>
        <v>0</v>
      </c>
      <c r="H492" s="25"/>
      <c r="I492" s="24">
        <f t="shared" si="387"/>
        <v>0</v>
      </c>
      <c r="J492" s="23">
        <f t="shared" si="388"/>
        <v>0</v>
      </c>
      <c r="K492" s="23"/>
      <c r="L492" s="25">
        <f t="shared" si="392"/>
        <v>0</v>
      </c>
      <c r="M492" s="23"/>
      <c r="N492" s="23"/>
      <c r="O492" s="23"/>
      <c r="P492" s="23"/>
      <c r="Q492" s="23"/>
      <c r="R492" s="25"/>
      <c r="S492" s="23">
        <f t="shared" si="390"/>
        <v>0</v>
      </c>
      <c r="T492" s="24">
        <f t="shared" si="391"/>
        <v>0</v>
      </c>
    </row>
    <row r="493" spans="1:20" ht="20.100000000000001" customHeight="1">
      <c r="A493" s="22">
        <v>44593</v>
      </c>
      <c r="B493" s="23"/>
      <c r="C493" s="23">
        <f t="shared" si="394"/>
        <v>0</v>
      </c>
      <c r="D493" s="23"/>
      <c r="E493" s="23"/>
      <c r="F493" s="23"/>
      <c r="G493" s="23">
        <f t="shared" si="393"/>
        <v>0</v>
      </c>
      <c r="H493" s="25"/>
      <c r="I493" s="24">
        <f t="shared" si="387"/>
        <v>0</v>
      </c>
      <c r="J493" s="23">
        <f t="shared" si="388"/>
        <v>0</v>
      </c>
      <c r="K493" s="23"/>
      <c r="L493" s="25">
        <f t="shared" si="392"/>
        <v>0</v>
      </c>
      <c r="M493" s="23"/>
      <c r="N493" s="23"/>
      <c r="O493" s="23"/>
      <c r="P493" s="23"/>
      <c r="Q493" s="23"/>
      <c r="R493" s="25"/>
      <c r="S493" s="23">
        <f t="shared" si="390"/>
        <v>0</v>
      </c>
      <c r="T493" s="24">
        <f t="shared" si="391"/>
        <v>0</v>
      </c>
    </row>
    <row r="494" spans="1:20" ht="20.100000000000001" customHeight="1">
      <c r="A494" s="26" t="s">
        <v>4</v>
      </c>
      <c r="B494" s="24">
        <f>SUM(B482:B493)</f>
        <v>356400</v>
      </c>
      <c r="C494" s="24">
        <f t="shared" ref="C494" si="395">SUM(C482:C493)</f>
        <v>60588</v>
      </c>
      <c r="D494" s="24">
        <f t="shared" ref="D494" si="396">SUM(D482:D493)</f>
        <v>0</v>
      </c>
      <c r="E494" s="24">
        <f t="shared" ref="E494" si="397">SUM(E482:E493)</f>
        <v>0</v>
      </c>
      <c r="F494" s="24">
        <f t="shared" ref="F494" si="398">SUM(F482:F493)</f>
        <v>56808</v>
      </c>
      <c r="G494" s="24">
        <f t="shared" ref="G494" si="399">SUM(G482:G493)</f>
        <v>65592</v>
      </c>
      <c r="H494" s="24">
        <f t="shared" ref="H494" si="400">SUM(H482:H493)</f>
        <v>0</v>
      </c>
      <c r="I494" s="24">
        <f t="shared" ref="I494:T494" si="401">SUM(I482:I493)</f>
        <v>539388</v>
      </c>
      <c r="J494" s="24">
        <f t="shared" si="401"/>
        <v>41700</v>
      </c>
      <c r="K494" s="24">
        <f t="shared" si="401"/>
        <v>5686</v>
      </c>
      <c r="L494" s="24">
        <f t="shared" si="401"/>
        <v>65592</v>
      </c>
      <c r="M494" s="24">
        <f t="shared" si="401"/>
        <v>3480</v>
      </c>
      <c r="N494" s="24">
        <f t="shared" si="401"/>
        <v>1470</v>
      </c>
      <c r="O494" s="24">
        <f t="shared" si="401"/>
        <v>26042</v>
      </c>
      <c r="P494" s="24">
        <f t="shared" si="401"/>
        <v>5760</v>
      </c>
      <c r="Q494" s="24">
        <f t="shared" si="401"/>
        <v>1200</v>
      </c>
      <c r="R494" s="24">
        <f t="shared" si="401"/>
        <v>6</v>
      </c>
      <c r="S494" s="24">
        <f t="shared" si="401"/>
        <v>150936</v>
      </c>
      <c r="T494" s="24">
        <f t="shared" si="401"/>
        <v>388452</v>
      </c>
    </row>
    <row r="495" spans="1:20" ht="20.100000000000001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20.100000000000001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20.100000000000001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20.100000000000001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20.100000000000001" customHeight="1">
      <c r="A499" s="18" t="s">
        <v>41</v>
      </c>
      <c r="B499" s="18"/>
      <c r="C499" s="18"/>
      <c r="D499" s="18"/>
      <c r="E499" s="18"/>
      <c r="F499" s="18"/>
      <c r="G499" s="18"/>
      <c r="H499" s="18"/>
      <c r="I499" s="18"/>
      <c r="J499" s="31" t="s">
        <v>64</v>
      </c>
      <c r="K499" s="31"/>
      <c r="L499" s="19"/>
      <c r="M499" s="19"/>
      <c r="N499" s="18"/>
      <c r="O499" s="18"/>
      <c r="P499" s="18"/>
      <c r="Q499" s="18"/>
      <c r="R499" s="18"/>
      <c r="S499" s="18"/>
      <c r="T499" s="18"/>
    </row>
    <row r="500" spans="1:20" ht="20.100000000000001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31"/>
      <c r="K500" s="31"/>
      <c r="L500" s="19"/>
      <c r="M500" s="19"/>
      <c r="N500" s="18"/>
      <c r="O500" s="18"/>
      <c r="P500" s="18"/>
      <c r="Q500" s="18"/>
      <c r="R500" s="18"/>
      <c r="S500" s="18"/>
      <c r="T500" s="18"/>
    </row>
    <row r="501" spans="1:20" ht="39.950000000000003" customHeight="1">
      <c r="A501" s="20" t="s">
        <v>0</v>
      </c>
      <c r="B501" s="20" t="s">
        <v>1</v>
      </c>
      <c r="C501" s="20" t="s">
        <v>2</v>
      </c>
      <c r="D501" s="20" t="s">
        <v>3</v>
      </c>
      <c r="E501" s="20" t="s">
        <v>126</v>
      </c>
      <c r="F501" s="20" t="s">
        <v>19</v>
      </c>
      <c r="G501" s="20" t="s">
        <v>123</v>
      </c>
      <c r="H501" s="20" t="s">
        <v>127</v>
      </c>
      <c r="I501" s="21" t="s">
        <v>4</v>
      </c>
      <c r="J501" s="20" t="s">
        <v>9</v>
      </c>
      <c r="K501" s="20" t="s">
        <v>124</v>
      </c>
      <c r="L501" s="20" t="s">
        <v>125</v>
      </c>
      <c r="M501" s="20" t="s">
        <v>16</v>
      </c>
      <c r="N501" s="20" t="s">
        <v>128</v>
      </c>
      <c r="O501" s="20" t="s">
        <v>11</v>
      </c>
      <c r="P501" s="20" t="s">
        <v>6</v>
      </c>
      <c r="Q501" s="20" t="s">
        <v>129</v>
      </c>
      <c r="R501" s="20" t="s">
        <v>121</v>
      </c>
      <c r="S501" s="20" t="s">
        <v>5</v>
      </c>
      <c r="T501" s="20" t="s">
        <v>7</v>
      </c>
    </row>
    <row r="502" spans="1:20" ht="20.100000000000001" customHeight="1">
      <c r="A502" s="22">
        <v>44256</v>
      </c>
      <c r="B502" s="23">
        <v>79900</v>
      </c>
      <c r="C502" s="23">
        <f t="shared" ref="C502:C508" si="402">ROUND((B502)*0.17,0)</f>
        <v>13583</v>
      </c>
      <c r="D502" s="23">
        <f t="shared" ref="D502:D513" si="403">ROUND((B502)*0.08,0)</f>
        <v>6392</v>
      </c>
      <c r="E502" s="23">
        <v>1200</v>
      </c>
      <c r="F502" s="25"/>
      <c r="G502" s="23">
        <f t="shared" ref="G502" si="404">ROUNDUP(((B502+C502)*0.14),0)</f>
        <v>13088</v>
      </c>
      <c r="H502" s="23"/>
      <c r="I502" s="24">
        <f t="shared" ref="I502:I513" si="405">SUM(B502:H502)</f>
        <v>114163</v>
      </c>
      <c r="J502" s="23">
        <f t="shared" ref="J502:J513" si="406">ROUNDUP(((B502+C502)*0.1),0)</f>
        <v>9349</v>
      </c>
      <c r="K502" s="23"/>
      <c r="L502" s="25">
        <f t="shared" ref="L502" si="407">G502+H502</f>
        <v>13088</v>
      </c>
      <c r="M502" s="23"/>
      <c r="N502" s="25"/>
      <c r="O502" s="25">
        <v>10000</v>
      </c>
      <c r="P502" s="23">
        <v>960</v>
      </c>
      <c r="Q502" s="23">
        <v>200</v>
      </c>
      <c r="R502" s="24">
        <v>1</v>
      </c>
      <c r="S502" s="23">
        <f t="shared" ref="S502:S513" si="408">SUM(J502:R502)</f>
        <v>33598</v>
      </c>
      <c r="T502" s="24">
        <f t="shared" ref="T502:T513" si="409">I502-S502</f>
        <v>80565</v>
      </c>
    </row>
    <row r="503" spans="1:20" ht="20.100000000000001" customHeight="1">
      <c r="A503" s="22">
        <v>44287</v>
      </c>
      <c r="B503" s="23">
        <v>79900</v>
      </c>
      <c r="C503" s="23">
        <f t="shared" si="402"/>
        <v>13583</v>
      </c>
      <c r="D503" s="23">
        <f t="shared" si="403"/>
        <v>6392</v>
      </c>
      <c r="E503" s="23">
        <v>1200</v>
      </c>
      <c r="F503" s="25">
        <v>174236</v>
      </c>
      <c r="G503" s="23">
        <v>31285</v>
      </c>
      <c r="H503" s="23"/>
      <c r="I503" s="24">
        <f t="shared" si="405"/>
        <v>306596</v>
      </c>
      <c r="J503" s="23">
        <f t="shared" si="406"/>
        <v>9349</v>
      </c>
      <c r="K503" s="23">
        <v>14172</v>
      </c>
      <c r="L503" s="25">
        <f t="shared" ref="L503:L513" si="410">G503+H503</f>
        <v>31285</v>
      </c>
      <c r="M503" s="23"/>
      <c r="N503" s="25"/>
      <c r="O503" s="25">
        <v>62271</v>
      </c>
      <c r="P503" s="23">
        <v>960</v>
      </c>
      <c r="Q503" s="23">
        <v>200</v>
      </c>
      <c r="R503" s="24">
        <v>1</v>
      </c>
      <c r="S503" s="23">
        <f t="shared" si="408"/>
        <v>118238</v>
      </c>
      <c r="T503" s="24">
        <f t="shared" si="409"/>
        <v>188358</v>
      </c>
    </row>
    <row r="504" spans="1:20" ht="20.100000000000001" customHeight="1">
      <c r="A504" s="22">
        <v>44317</v>
      </c>
      <c r="B504" s="23">
        <v>79900</v>
      </c>
      <c r="C504" s="23">
        <f t="shared" si="402"/>
        <v>13583</v>
      </c>
      <c r="D504" s="23">
        <f t="shared" si="403"/>
        <v>6392</v>
      </c>
      <c r="E504" s="23">
        <v>1200</v>
      </c>
      <c r="F504" s="25"/>
      <c r="G504" s="23">
        <f t="shared" ref="G504:G513" si="411">ROUNDUP(((B504+C504)*0.14),0)</f>
        <v>13088</v>
      </c>
      <c r="H504" s="23"/>
      <c r="I504" s="24">
        <f t="shared" si="405"/>
        <v>114163</v>
      </c>
      <c r="J504" s="23">
        <f t="shared" si="406"/>
        <v>9349</v>
      </c>
      <c r="K504" s="23"/>
      <c r="L504" s="25">
        <f t="shared" si="410"/>
        <v>13088</v>
      </c>
      <c r="M504" s="23"/>
      <c r="N504" s="25"/>
      <c r="O504" s="25">
        <v>10000</v>
      </c>
      <c r="P504" s="23">
        <v>960</v>
      </c>
      <c r="Q504" s="23">
        <v>200</v>
      </c>
      <c r="R504" s="24">
        <v>1</v>
      </c>
      <c r="S504" s="23">
        <f t="shared" si="408"/>
        <v>33598</v>
      </c>
      <c r="T504" s="24">
        <f t="shared" si="409"/>
        <v>80565</v>
      </c>
    </row>
    <row r="505" spans="1:20" ht="20.100000000000001" customHeight="1">
      <c r="A505" s="22">
        <v>44348</v>
      </c>
      <c r="B505" s="23">
        <f>B504</f>
        <v>79900</v>
      </c>
      <c r="C505" s="23">
        <f t="shared" si="402"/>
        <v>13583</v>
      </c>
      <c r="D505" s="23">
        <f t="shared" si="403"/>
        <v>6392</v>
      </c>
      <c r="E505" s="23">
        <v>1200</v>
      </c>
      <c r="F505" s="23"/>
      <c r="G505" s="23">
        <f t="shared" si="411"/>
        <v>13088</v>
      </c>
      <c r="H505" s="25"/>
      <c r="I505" s="24">
        <f t="shared" si="405"/>
        <v>114163</v>
      </c>
      <c r="J505" s="23">
        <f t="shared" si="406"/>
        <v>9349</v>
      </c>
      <c r="K505" s="23"/>
      <c r="L505" s="25">
        <f t="shared" si="410"/>
        <v>13088</v>
      </c>
      <c r="M505" s="23"/>
      <c r="N505" s="25"/>
      <c r="O505" s="25">
        <v>10000</v>
      </c>
      <c r="P505" s="23">
        <v>960</v>
      </c>
      <c r="Q505" s="23">
        <v>200</v>
      </c>
      <c r="R505" s="24">
        <v>1</v>
      </c>
      <c r="S505" s="23">
        <f t="shared" si="408"/>
        <v>33598</v>
      </c>
      <c r="T505" s="24">
        <f t="shared" si="409"/>
        <v>80565</v>
      </c>
    </row>
    <row r="506" spans="1:20" ht="20.100000000000001" customHeight="1">
      <c r="A506" s="22">
        <v>44378</v>
      </c>
      <c r="B506" s="23">
        <v>82300</v>
      </c>
      <c r="C506" s="23">
        <f t="shared" si="402"/>
        <v>13991</v>
      </c>
      <c r="D506" s="23">
        <f t="shared" si="403"/>
        <v>6584</v>
      </c>
      <c r="E506" s="23">
        <v>1200</v>
      </c>
      <c r="F506" s="23"/>
      <c r="G506" s="23">
        <f t="shared" si="411"/>
        <v>13481</v>
      </c>
      <c r="H506" s="25"/>
      <c r="I506" s="24">
        <f t="shared" si="405"/>
        <v>117556</v>
      </c>
      <c r="J506" s="23">
        <f t="shared" si="406"/>
        <v>9630</v>
      </c>
      <c r="K506" s="23"/>
      <c r="L506" s="25">
        <f t="shared" si="410"/>
        <v>13481</v>
      </c>
      <c r="M506" s="23"/>
      <c r="N506" s="25"/>
      <c r="O506" s="25">
        <v>10000</v>
      </c>
      <c r="P506" s="23">
        <v>960</v>
      </c>
      <c r="Q506" s="23">
        <v>200</v>
      </c>
      <c r="R506" s="24">
        <v>1</v>
      </c>
      <c r="S506" s="23">
        <f t="shared" si="408"/>
        <v>34272</v>
      </c>
      <c r="T506" s="24">
        <f t="shared" si="409"/>
        <v>83284</v>
      </c>
    </row>
    <row r="507" spans="1:20" ht="20.100000000000001" customHeight="1">
      <c r="A507" s="22">
        <v>44409</v>
      </c>
      <c r="B507" s="23">
        <v>82300</v>
      </c>
      <c r="C507" s="23">
        <f t="shared" si="402"/>
        <v>13991</v>
      </c>
      <c r="D507" s="23">
        <f t="shared" si="403"/>
        <v>6584</v>
      </c>
      <c r="E507" s="23">
        <v>1200</v>
      </c>
      <c r="F507" s="23"/>
      <c r="G507" s="23">
        <f t="shared" si="411"/>
        <v>13481</v>
      </c>
      <c r="H507" s="25"/>
      <c r="I507" s="24">
        <f t="shared" si="405"/>
        <v>117556</v>
      </c>
      <c r="J507" s="23">
        <f t="shared" si="406"/>
        <v>9630</v>
      </c>
      <c r="K507" s="23"/>
      <c r="L507" s="25">
        <f t="shared" si="410"/>
        <v>13481</v>
      </c>
      <c r="M507" s="23"/>
      <c r="N507" s="25"/>
      <c r="O507" s="25">
        <v>10000</v>
      </c>
      <c r="P507" s="23">
        <v>960</v>
      </c>
      <c r="Q507" s="23">
        <v>200</v>
      </c>
      <c r="R507" s="24">
        <v>1</v>
      </c>
      <c r="S507" s="23">
        <f t="shared" si="408"/>
        <v>34272</v>
      </c>
      <c r="T507" s="24">
        <f t="shared" si="409"/>
        <v>83284</v>
      </c>
    </row>
    <row r="508" spans="1:20" ht="20.100000000000001" customHeight="1">
      <c r="A508" s="22">
        <v>44440</v>
      </c>
      <c r="B508" s="23"/>
      <c r="C508" s="23">
        <f t="shared" si="402"/>
        <v>0</v>
      </c>
      <c r="D508" s="23">
        <f t="shared" si="403"/>
        <v>0</v>
      </c>
      <c r="E508" s="23"/>
      <c r="F508" s="23"/>
      <c r="G508" s="23">
        <f t="shared" si="411"/>
        <v>0</v>
      </c>
      <c r="H508" s="25"/>
      <c r="I508" s="24">
        <f t="shared" si="405"/>
        <v>0</v>
      </c>
      <c r="J508" s="23">
        <f t="shared" si="406"/>
        <v>0</v>
      </c>
      <c r="K508" s="23"/>
      <c r="L508" s="25">
        <f t="shared" si="410"/>
        <v>0</v>
      </c>
      <c r="M508" s="23"/>
      <c r="N508" s="25"/>
      <c r="O508" s="25"/>
      <c r="P508" s="23"/>
      <c r="Q508" s="23"/>
      <c r="R508" s="24"/>
      <c r="S508" s="23">
        <f t="shared" si="408"/>
        <v>0</v>
      </c>
      <c r="T508" s="24">
        <f t="shared" si="409"/>
        <v>0</v>
      </c>
    </row>
    <row r="509" spans="1:20" ht="20.100000000000001" customHeight="1">
      <c r="A509" s="22">
        <v>44470</v>
      </c>
      <c r="B509" s="23"/>
      <c r="C509" s="23">
        <f>ROUND((B509)*0.28,0)</f>
        <v>0</v>
      </c>
      <c r="D509" s="23">
        <f t="shared" si="403"/>
        <v>0</v>
      </c>
      <c r="E509" s="23"/>
      <c r="F509" s="23"/>
      <c r="G509" s="23">
        <f t="shared" si="411"/>
        <v>0</v>
      </c>
      <c r="H509" s="25"/>
      <c r="I509" s="24">
        <f t="shared" si="405"/>
        <v>0</v>
      </c>
      <c r="J509" s="23">
        <f t="shared" si="406"/>
        <v>0</v>
      </c>
      <c r="K509" s="23"/>
      <c r="L509" s="25">
        <f t="shared" si="410"/>
        <v>0</v>
      </c>
      <c r="M509" s="23"/>
      <c r="N509" s="25"/>
      <c r="O509" s="25"/>
      <c r="P509" s="23"/>
      <c r="Q509" s="23"/>
      <c r="R509" s="24"/>
      <c r="S509" s="23">
        <f t="shared" si="408"/>
        <v>0</v>
      </c>
      <c r="T509" s="24">
        <f t="shared" si="409"/>
        <v>0</v>
      </c>
    </row>
    <row r="510" spans="1:20" ht="20.100000000000001" customHeight="1">
      <c r="A510" s="22">
        <v>44501</v>
      </c>
      <c r="B510" s="23"/>
      <c r="C510" s="23">
        <f t="shared" ref="C510:C513" si="412">ROUND((B510)*0.28,0)</f>
        <v>0</v>
      </c>
      <c r="D510" s="23">
        <f t="shared" si="403"/>
        <v>0</v>
      </c>
      <c r="E510" s="23"/>
      <c r="F510" s="23"/>
      <c r="G510" s="23">
        <f t="shared" si="411"/>
        <v>0</v>
      </c>
      <c r="H510" s="25"/>
      <c r="I510" s="24">
        <f t="shared" si="405"/>
        <v>0</v>
      </c>
      <c r="J510" s="23">
        <f t="shared" si="406"/>
        <v>0</v>
      </c>
      <c r="K510" s="23"/>
      <c r="L510" s="25">
        <f t="shared" si="410"/>
        <v>0</v>
      </c>
      <c r="M510" s="23"/>
      <c r="N510" s="25"/>
      <c r="O510" s="25"/>
      <c r="P510" s="23"/>
      <c r="Q510" s="23"/>
      <c r="R510" s="24"/>
      <c r="S510" s="23">
        <f t="shared" si="408"/>
        <v>0</v>
      </c>
      <c r="T510" s="24">
        <f t="shared" si="409"/>
        <v>0</v>
      </c>
    </row>
    <row r="511" spans="1:20" ht="20.100000000000001" customHeight="1">
      <c r="A511" s="22">
        <v>44531</v>
      </c>
      <c r="B511" s="23"/>
      <c r="C511" s="23">
        <f t="shared" si="412"/>
        <v>0</v>
      </c>
      <c r="D511" s="23">
        <f t="shared" si="403"/>
        <v>0</v>
      </c>
      <c r="E511" s="23"/>
      <c r="F511" s="23"/>
      <c r="G511" s="23">
        <f t="shared" si="411"/>
        <v>0</v>
      </c>
      <c r="H511" s="25"/>
      <c r="I511" s="24">
        <f t="shared" si="405"/>
        <v>0</v>
      </c>
      <c r="J511" s="23">
        <f t="shared" si="406"/>
        <v>0</v>
      </c>
      <c r="K511" s="25"/>
      <c r="L511" s="25">
        <f t="shared" si="410"/>
        <v>0</v>
      </c>
      <c r="M511" s="23"/>
      <c r="N511" s="25"/>
      <c r="O511" s="23"/>
      <c r="P511" s="23"/>
      <c r="Q511" s="23"/>
      <c r="R511" s="24"/>
      <c r="S511" s="23">
        <f t="shared" si="408"/>
        <v>0</v>
      </c>
      <c r="T511" s="24">
        <f t="shared" si="409"/>
        <v>0</v>
      </c>
    </row>
    <row r="512" spans="1:20" ht="20.100000000000001" customHeight="1">
      <c r="A512" s="22">
        <v>44562</v>
      </c>
      <c r="B512" s="23"/>
      <c r="C512" s="23">
        <f t="shared" si="412"/>
        <v>0</v>
      </c>
      <c r="D512" s="23">
        <f t="shared" si="403"/>
        <v>0</v>
      </c>
      <c r="E512" s="23"/>
      <c r="F512" s="23"/>
      <c r="G512" s="23">
        <f t="shared" si="411"/>
        <v>0</v>
      </c>
      <c r="H512" s="25"/>
      <c r="I512" s="24">
        <f t="shared" si="405"/>
        <v>0</v>
      </c>
      <c r="J512" s="23">
        <f t="shared" si="406"/>
        <v>0</v>
      </c>
      <c r="K512" s="23"/>
      <c r="L512" s="25">
        <f t="shared" si="410"/>
        <v>0</v>
      </c>
      <c r="M512" s="23"/>
      <c r="N512" s="25"/>
      <c r="O512" s="25"/>
      <c r="P512" s="23"/>
      <c r="Q512" s="23"/>
      <c r="R512" s="24"/>
      <c r="S512" s="23">
        <f t="shared" si="408"/>
        <v>0</v>
      </c>
      <c r="T512" s="24">
        <f t="shared" si="409"/>
        <v>0</v>
      </c>
    </row>
    <row r="513" spans="1:20" ht="20.100000000000001" customHeight="1">
      <c r="A513" s="22">
        <v>44593</v>
      </c>
      <c r="B513" s="23"/>
      <c r="C513" s="23">
        <f t="shared" si="412"/>
        <v>0</v>
      </c>
      <c r="D513" s="23">
        <f t="shared" si="403"/>
        <v>0</v>
      </c>
      <c r="E513" s="23"/>
      <c r="F513" s="23"/>
      <c r="G513" s="23">
        <f t="shared" si="411"/>
        <v>0</v>
      </c>
      <c r="H513" s="25"/>
      <c r="I513" s="24">
        <f t="shared" si="405"/>
        <v>0</v>
      </c>
      <c r="J513" s="23">
        <f t="shared" si="406"/>
        <v>0</v>
      </c>
      <c r="K513" s="23"/>
      <c r="L513" s="25">
        <f t="shared" si="410"/>
        <v>0</v>
      </c>
      <c r="M513" s="23"/>
      <c r="N513" s="25"/>
      <c r="O513" s="25"/>
      <c r="P513" s="23"/>
      <c r="Q513" s="23"/>
      <c r="R513" s="24"/>
      <c r="S513" s="23">
        <f t="shared" si="408"/>
        <v>0</v>
      </c>
      <c r="T513" s="24">
        <f t="shared" si="409"/>
        <v>0</v>
      </c>
    </row>
    <row r="514" spans="1:20" ht="20.100000000000001" customHeight="1">
      <c r="A514" s="26" t="s">
        <v>4</v>
      </c>
      <c r="B514" s="24">
        <f>SUM(B502:B513)</f>
        <v>484200</v>
      </c>
      <c r="C514" s="24">
        <f t="shared" ref="C514" si="413">SUM(C502:C513)</f>
        <v>82314</v>
      </c>
      <c r="D514" s="24">
        <f t="shared" ref="D514" si="414">SUM(D502:D513)</f>
        <v>38736</v>
      </c>
      <c r="E514" s="24">
        <f t="shared" ref="E514" si="415">SUM(E502:E513)</f>
        <v>7200</v>
      </c>
      <c r="F514" s="24">
        <f t="shared" ref="F514" si="416">SUM(F502:F513)</f>
        <v>174236</v>
      </c>
      <c r="G514" s="24">
        <f t="shared" ref="G514" si="417">SUM(G502:G513)</f>
        <v>97511</v>
      </c>
      <c r="H514" s="24">
        <f t="shared" ref="H514" si="418">SUM(H502:H513)</f>
        <v>0</v>
      </c>
      <c r="I514" s="24">
        <f t="shared" ref="I514:T514" si="419">SUM(I502:I513)</f>
        <v>884197</v>
      </c>
      <c r="J514" s="24">
        <f t="shared" si="419"/>
        <v>56656</v>
      </c>
      <c r="K514" s="24">
        <f t="shared" si="419"/>
        <v>14172</v>
      </c>
      <c r="L514" s="24">
        <f t="shared" si="419"/>
        <v>97511</v>
      </c>
      <c r="M514" s="24">
        <f t="shared" si="419"/>
        <v>0</v>
      </c>
      <c r="N514" s="24">
        <f t="shared" si="419"/>
        <v>0</v>
      </c>
      <c r="O514" s="24">
        <f t="shared" si="419"/>
        <v>112271</v>
      </c>
      <c r="P514" s="24">
        <f t="shared" si="419"/>
        <v>5760</v>
      </c>
      <c r="Q514" s="24">
        <f t="shared" si="419"/>
        <v>1200</v>
      </c>
      <c r="R514" s="24">
        <f t="shared" si="419"/>
        <v>6</v>
      </c>
      <c r="S514" s="24">
        <f t="shared" si="419"/>
        <v>287576</v>
      </c>
      <c r="T514" s="24">
        <f t="shared" si="419"/>
        <v>596621</v>
      </c>
    </row>
    <row r="515" spans="1:20" ht="20.100000000000001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20.100000000000001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20.100000000000001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20.100000000000001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8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8">
      <c r="A529" s="10"/>
      <c r="B529" s="10"/>
      <c r="C529" s="10"/>
      <c r="D529" s="10"/>
      <c r="E529" s="10"/>
      <c r="F529" s="10"/>
      <c r="G529" s="10"/>
      <c r="H529" s="10"/>
      <c r="I529" s="10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ht="18">
      <c r="A530" s="10"/>
      <c r="B530" s="10"/>
      <c r="C530" s="10"/>
      <c r="D530" s="10"/>
      <c r="E530" s="10"/>
      <c r="F530" s="10"/>
      <c r="G530" s="10"/>
      <c r="H530" s="10"/>
      <c r="I530" s="10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ht="18">
      <c r="A531" s="10"/>
      <c r="B531" s="10"/>
      <c r="C531" s="10"/>
      <c r="D531" s="10"/>
      <c r="E531" s="10"/>
      <c r="F531" s="10"/>
      <c r="G531" s="10"/>
      <c r="H531" s="10"/>
      <c r="I531" s="10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10"/>
    </row>
    <row r="532" spans="1:20" ht="1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53" spans="1:20" ht="18"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18"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96" spans="10:20" ht="18"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0:20" ht="18"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0:20" ht="18"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618" spans="10:20" ht="18"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0:20" ht="18"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0:20" ht="18"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40" spans="10:20" ht="18"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0:20" ht="18"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0:20" ht="18"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82" spans="18:18" ht="15.75">
      <c r="R682" s="3"/>
    </row>
    <row r="721" ht="18.75" customHeight="1"/>
    <row r="730" ht="22.5" customHeight="1"/>
  </sheetData>
  <mergeCells count="64">
    <mergeCell ref="A157:S157"/>
    <mergeCell ref="A158:T158"/>
    <mergeCell ref="M353:N353"/>
    <mergeCell ref="K243:L243"/>
    <mergeCell ref="M243:N243"/>
    <mergeCell ref="K265:L265"/>
    <mergeCell ref="M265:N265"/>
    <mergeCell ref="K287:L287"/>
    <mergeCell ref="M287:N287"/>
    <mergeCell ref="A245:S245"/>
    <mergeCell ref="A246:T246"/>
    <mergeCell ref="A267:S267"/>
    <mergeCell ref="A268:T268"/>
    <mergeCell ref="A289:S289"/>
    <mergeCell ref="A180:T180"/>
    <mergeCell ref="A201:S201"/>
    <mergeCell ref="A355:S355"/>
    <mergeCell ref="A356:T356"/>
    <mergeCell ref="A377:S377"/>
    <mergeCell ref="A378:T378"/>
    <mergeCell ref="A290:T290"/>
    <mergeCell ref="A311:S311"/>
    <mergeCell ref="A312:T312"/>
    <mergeCell ref="A333:S333"/>
    <mergeCell ref="A334:T334"/>
    <mergeCell ref="K309:L309"/>
    <mergeCell ref="M309:N309"/>
    <mergeCell ref="K331:L331"/>
    <mergeCell ref="M331:N331"/>
    <mergeCell ref="K353:L353"/>
    <mergeCell ref="A202:T202"/>
    <mergeCell ref="A223:S223"/>
    <mergeCell ref="A224:T224"/>
    <mergeCell ref="K199:L199"/>
    <mergeCell ref="M199:N199"/>
    <mergeCell ref="K221:L221"/>
    <mergeCell ref="M221:N221"/>
    <mergeCell ref="A179:S179"/>
    <mergeCell ref="A70:T70"/>
    <mergeCell ref="A91:S91"/>
    <mergeCell ref="A92:T92"/>
    <mergeCell ref="A113:S113"/>
    <mergeCell ref="A114:T114"/>
    <mergeCell ref="K89:L89"/>
    <mergeCell ref="M89:N89"/>
    <mergeCell ref="K111:L111"/>
    <mergeCell ref="M111:N111"/>
    <mergeCell ref="K155:L155"/>
    <mergeCell ref="M155:N155"/>
    <mergeCell ref="K177:L177"/>
    <mergeCell ref="M177:N177"/>
    <mergeCell ref="A135:S135"/>
    <mergeCell ref="A136:T136"/>
    <mergeCell ref="A2:S2"/>
    <mergeCell ref="A3:T3"/>
    <mergeCell ref="A24:S24"/>
    <mergeCell ref="A25:T25"/>
    <mergeCell ref="A69:S69"/>
    <mergeCell ref="A46:S46"/>
    <mergeCell ref="A47:T47"/>
    <mergeCell ref="K44:L44"/>
    <mergeCell ref="M44:N44"/>
    <mergeCell ref="K67:L67"/>
    <mergeCell ref="M67:N67"/>
  </mergeCells>
  <printOptions horizontalCentered="1"/>
  <pageMargins left="0.5" right="0.5" top="0.5" bottom="0.5" header="0.5" footer="0.5"/>
  <pageSetup paperSize="9" scale="77" orientation="landscape" r:id="rId1"/>
  <rowBreaks count="24" manualBreakCount="24">
    <brk id="23" max="16383" man="1"/>
    <brk id="45" max="16383" man="1"/>
    <brk id="68" max="16383" man="1"/>
    <brk id="90" max="16383" man="1"/>
    <brk id="112" max="16383" man="1"/>
    <brk id="134" max="16383" man="1"/>
    <brk id="156" max="16383" man="1"/>
    <brk id="178" max="16383" man="1"/>
    <brk id="200" max="16383" man="1"/>
    <brk id="222" max="16383" man="1"/>
    <brk id="244" max="16383" man="1"/>
    <brk id="266" max="16383" man="1"/>
    <brk id="288" max="16383" man="1"/>
    <brk id="310" max="16383" man="1"/>
    <brk id="332" max="16383" man="1"/>
    <brk id="354" max="16383" man="1"/>
    <brk id="376" max="16383" man="1"/>
    <brk id="398" max="16383" man="1"/>
    <brk id="419" max="16383" man="1"/>
    <brk id="439" max="16383" man="1"/>
    <brk id="457" max="16383" man="1"/>
    <brk id="478" max="16383" man="1"/>
    <brk id="498" max="19" man="1"/>
    <brk id="5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843"/>
  <sheetViews>
    <sheetView tabSelected="1" view="pageBreakPreview" topLeftCell="A493" zoomScaleNormal="80" zoomScaleSheetLayoutView="100" workbookViewId="0">
      <selection activeCell="G513" sqref="G513"/>
    </sheetView>
  </sheetViews>
  <sheetFormatPr defaultRowHeight="18"/>
  <cols>
    <col min="1" max="1" width="9.140625" style="17" customWidth="1"/>
    <col min="2" max="2" width="10" style="17" customWidth="1"/>
    <col min="3" max="3" width="9.140625" style="17" customWidth="1"/>
    <col min="4" max="4" width="8" style="17" customWidth="1"/>
    <col min="5" max="5" width="6.140625" style="17" customWidth="1"/>
    <col min="6" max="6" width="9.140625" style="17" customWidth="1"/>
    <col min="7" max="7" width="10.85546875" style="17" customWidth="1"/>
    <col min="8" max="8" width="7.42578125" style="17" customWidth="1"/>
    <col min="9" max="9" width="10" style="17" customWidth="1"/>
    <col min="10" max="10" width="8.7109375" style="17" customWidth="1"/>
    <col min="11" max="12" width="7.5703125" style="17" customWidth="1"/>
    <col min="13" max="13" width="7.85546875" style="17" customWidth="1"/>
    <col min="14" max="14" width="9.28515625" style="17" customWidth="1"/>
    <col min="15" max="15" width="7.5703125" style="17" customWidth="1"/>
    <col min="16" max="16" width="7" style="17" customWidth="1"/>
    <col min="17" max="17" width="4.85546875" style="17" customWidth="1"/>
    <col min="18" max="18" width="8.85546875" style="17" customWidth="1"/>
    <col min="19" max="19" width="10.5703125" style="17" customWidth="1"/>
    <col min="20" max="16384" width="9.140625" style="17"/>
  </cols>
  <sheetData>
    <row r="1" spans="1:19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0.100000000000001" customHeight="1">
      <c r="A3" s="69" t="s">
        <v>47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0.100000000000001" customHeight="1">
      <c r="A5" s="18" t="s">
        <v>181</v>
      </c>
      <c r="B5" s="18"/>
      <c r="C5" s="18"/>
      <c r="D5" s="18"/>
      <c r="E5" s="18"/>
      <c r="F5" s="18"/>
      <c r="G5" s="18"/>
      <c r="H5" s="18" t="s">
        <v>182</v>
      </c>
      <c r="I5" s="18"/>
      <c r="J5" s="19"/>
      <c r="K5" s="19"/>
      <c r="L5" s="19"/>
      <c r="M5" s="18"/>
      <c r="N5" s="18"/>
      <c r="O5" s="18"/>
      <c r="P5" s="18"/>
      <c r="Q5" s="18"/>
      <c r="R5" s="18"/>
      <c r="S5" s="18"/>
    </row>
    <row r="6" spans="1:19" ht="20.100000000000001" customHeight="1">
      <c r="A6" s="18"/>
      <c r="B6" s="18"/>
      <c r="C6" s="18"/>
      <c r="D6" s="18"/>
      <c r="E6" s="18"/>
      <c r="F6" s="18"/>
      <c r="G6" s="18"/>
      <c r="H6" s="18"/>
      <c r="I6" s="18"/>
      <c r="J6" s="19"/>
      <c r="K6" s="19"/>
      <c r="L6" s="19"/>
      <c r="M6" s="18"/>
      <c r="N6" s="18"/>
      <c r="O6" s="18"/>
      <c r="P6" s="18"/>
      <c r="Q6" s="18"/>
      <c r="R6" s="18"/>
      <c r="S6" s="18"/>
    </row>
    <row r="7" spans="1:19" ht="39.950000000000003" customHeight="1">
      <c r="A7" s="54" t="s">
        <v>0</v>
      </c>
      <c r="B7" s="54" t="s">
        <v>1</v>
      </c>
      <c r="C7" s="54" t="s">
        <v>2</v>
      </c>
      <c r="D7" s="54" t="s">
        <v>135</v>
      </c>
      <c r="E7" s="54" t="s">
        <v>104</v>
      </c>
      <c r="F7" s="54" t="s">
        <v>127</v>
      </c>
      <c r="G7" s="54" t="s">
        <v>4</v>
      </c>
      <c r="H7" s="54" t="s">
        <v>133</v>
      </c>
      <c r="I7" s="54" t="s">
        <v>4</v>
      </c>
      <c r="J7" s="54" t="s">
        <v>8</v>
      </c>
      <c r="K7" s="54" t="s">
        <v>134</v>
      </c>
      <c r="L7" s="54"/>
      <c r="M7" s="54" t="s">
        <v>138</v>
      </c>
      <c r="N7" s="54" t="s">
        <v>136</v>
      </c>
      <c r="O7" s="54" t="s">
        <v>137</v>
      </c>
      <c r="P7" s="54" t="s">
        <v>130</v>
      </c>
      <c r="Q7" s="54" t="s">
        <v>121</v>
      </c>
      <c r="R7" s="54" t="s">
        <v>5</v>
      </c>
      <c r="S7" s="54" t="s">
        <v>7</v>
      </c>
    </row>
    <row r="8" spans="1:19" ht="20.100000000000001" customHeight="1">
      <c r="A8" s="41">
        <v>44256</v>
      </c>
      <c r="B8" s="23">
        <v>44100</v>
      </c>
      <c r="C8" s="23">
        <f>ROUND((B8)*0.17,0)</f>
        <v>7497</v>
      </c>
      <c r="D8" s="23">
        <f>ROUND((B8)*0.08,0)</f>
        <v>3528</v>
      </c>
      <c r="E8" s="23">
        <v>400</v>
      </c>
      <c r="F8" s="23"/>
      <c r="G8" s="37">
        <f t="shared" ref="G8" si="0">SUM(B8:F8)</f>
        <v>55525</v>
      </c>
      <c r="H8" s="37">
        <v>1250</v>
      </c>
      <c r="I8" s="37">
        <f t="shared" ref="I8" si="1">G8-H8</f>
        <v>54275</v>
      </c>
      <c r="J8" s="25">
        <v>10000</v>
      </c>
      <c r="K8" s="25"/>
      <c r="L8" s="25"/>
      <c r="M8" s="23">
        <v>2500</v>
      </c>
      <c r="N8" s="23"/>
      <c r="O8" s="23">
        <v>360</v>
      </c>
      <c r="P8" s="25">
        <v>200</v>
      </c>
      <c r="Q8" s="25">
        <v>1</v>
      </c>
      <c r="R8" s="23">
        <f t="shared" ref="R8:R19" si="2">SUM(J8:Q8)</f>
        <v>13061</v>
      </c>
      <c r="S8" s="24">
        <f t="shared" ref="S8:S19" si="3">I8-R8</f>
        <v>41214</v>
      </c>
    </row>
    <row r="9" spans="1:19" ht="20.100000000000001" customHeight="1">
      <c r="A9" s="41">
        <v>44287</v>
      </c>
      <c r="B9" s="23">
        <v>44100</v>
      </c>
      <c r="C9" s="23">
        <f t="shared" ref="C9:C14" si="4">ROUND((B9)*0.17,0)</f>
        <v>7497</v>
      </c>
      <c r="D9" s="23">
        <f t="shared" ref="D9:D14" si="5">ROUND((B9)*0.08,0)</f>
        <v>3528</v>
      </c>
      <c r="E9" s="23">
        <v>400</v>
      </c>
      <c r="F9" s="23"/>
      <c r="G9" s="37">
        <f t="shared" ref="G9" si="6">SUM(B9:F9)</f>
        <v>55525</v>
      </c>
      <c r="H9" s="37">
        <v>1250</v>
      </c>
      <c r="I9" s="37">
        <f t="shared" ref="I9" si="7">G9-H9</f>
        <v>54275</v>
      </c>
      <c r="J9" s="25">
        <v>10000</v>
      </c>
      <c r="K9" s="25"/>
      <c r="L9" s="25"/>
      <c r="M9" s="23">
        <v>2500</v>
      </c>
      <c r="N9" s="23"/>
      <c r="O9" s="23">
        <v>360</v>
      </c>
      <c r="P9" s="25">
        <v>200</v>
      </c>
      <c r="Q9" s="25">
        <v>1</v>
      </c>
      <c r="R9" s="23">
        <f t="shared" si="2"/>
        <v>13061</v>
      </c>
      <c r="S9" s="24">
        <f t="shared" si="3"/>
        <v>41214</v>
      </c>
    </row>
    <row r="10" spans="1:19" ht="20.100000000000001" customHeight="1">
      <c r="A10" s="41">
        <v>44317</v>
      </c>
      <c r="B10" s="23">
        <v>44100</v>
      </c>
      <c r="C10" s="23">
        <f t="shared" si="4"/>
        <v>7497</v>
      </c>
      <c r="D10" s="23">
        <f t="shared" si="5"/>
        <v>3528</v>
      </c>
      <c r="E10" s="23">
        <v>400</v>
      </c>
      <c r="F10" s="23">
        <v>92167</v>
      </c>
      <c r="G10" s="37">
        <f t="shared" ref="G10" si="8">SUM(B10:F10)</f>
        <v>147692</v>
      </c>
      <c r="H10" s="37">
        <v>1250</v>
      </c>
      <c r="I10" s="37">
        <f t="shared" ref="I10:I19" si="9">G10-H10</f>
        <v>146442</v>
      </c>
      <c r="J10" s="25">
        <v>10000</v>
      </c>
      <c r="K10" s="25"/>
      <c r="L10" s="25"/>
      <c r="M10" s="23">
        <v>2500</v>
      </c>
      <c r="N10" s="23">
        <v>9000</v>
      </c>
      <c r="O10" s="23">
        <v>360</v>
      </c>
      <c r="P10" s="25">
        <v>200</v>
      </c>
      <c r="Q10" s="25">
        <v>1</v>
      </c>
      <c r="R10" s="23">
        <f t="shared" si="2"/>
        <v>22061</v>
      </c>
      <c r="S10" s="24">
        <f t="shared" si="3"/>
        <v>124381</v>
      </c>
    </row>
    <row r="11" spans="1:19" ht="20.100000000000001" customHeight="1">
      <c r="A11" s="41">
        <v>44348</v>
      </c>
      <c r="B11" s="23">
        <v>44100</v>
      </c>
      <c r="C11" s="23">
        <f t="shared" si="4"/>
        <v>7497</v>
      </c>
      <c r="D11" s="23">
        <f t="shared" si="5"/>
        <v>3528</v>
      </c>
      <c r="E11" s="23">
        <v>400</v>
      </c>
      <c r="F11" s="23"/>
      <c r="G11" s="25">
        <f t="shared" ref="G11:G19" si="10">SUM(B11:F11)</f>
        <v>55525</v>
      </c>
      <c r="H11" s="37">
        <v>1250</v>
      </c>
      <c r="I11" s="37">
        <f t="shared" si="9"/>
        <v>54275</v>
      </c>
      <c r="J11" s="25">
        <v>10000</v>
      </c>
      <c r="K11" s="25"/>
      <c r="L11" s="25"/>
      <c r="M11" s="23">
        <v>2500</v>
      </c>
      <c r="N11" s="23">
        <v>9000</v>
      </c>
      <c r="O11" s="23">
        <v>360</v>
      </c>
      <c r="P11" s="25">
        <v>200</v>
      </c>
      <c r="Q11" s="25">
        <v>1</v>
      </c>
      <c r="R11" s="23">
        <f t="shared" si="2"/>
        <v>22061</v>
      </c>
      <c r="S11" s="24">
        <f t="shared" si="3"/>
        <v>32214</v>
      </c>
    </row>
    <row r="12" spans="1:19" ht="20.100000000000001" customHeight="1">
      <c r="A12" s="41">
        <v>44378</v>
      </c>
      <c r="B12" s="23">
        <v>45400</v>
      </c>
      <c r="C12" s="23">
        <f t="shared" si="4"/>
        <v>7718</v>
      </c>
      <c r="D12" s="23">
        <f t="shared" si="5"/>
        <v>3632</v>
      </c>
      <c r="E12" s="23">
        <v>400</v>
      </c>
      <c r="F12" s="23"/>
      <c r="G12" s="25">
        <f t="shared" si="10"/>
        <v>57150</v>
      </c>
      <c r="H12" s="37">
        <v>1250</v>
      </c>
      <c r="I12" s="37">
        <f t="shared" si="9"/>
        <v>55900</v>
      </c>
      <c r="J12" s="25">
        <v>12000</v>
      </c>
      <c r="K12" s="25"/>
      <c r="L12" s="25"/>
      <c r="M12" s="23">
        <v>2500</v>
      </c>
      <c r="N12" s="23"/>
      <c r="O12" s="23">
        <v>360</v>
      </c>
      <c r="P12" s="25">
        <v>200</v>
      </c>
      <c r="Q12" s="25">
        <v>1</v>
      </c>
      <c r="R12" s="23">
        <f t="shared" si="2"/>
        <v>15061</v>
      </c>
      <c r="S12" s="24">
        <f t="shared" si="3"/>
        <v>40839</v>
      </c>
    </row>
    <row r="13" spans="1:19" ht="20.100000000000001" customHeight="1">
      <c r="A13" s="41">
        <v>44409</v>
      </c>
      <c r="B13" s="23">
        <v>45400</v>
      </c>
      <c r="C13" s="23">
        <f t="shared" si="4"/>
        <v>7718</v>
      </c>
      <c r="D13" s="23">
        <f t="shared" si="5"/>
        <v>3632</v>
      </c>
      <c r="E13" s="23">
        <v>400</v>
      </c>
      <c r="F13" s="23"/>
      <c r="G13" s="25">
        <f t="shared" si="10"/>
        <v>57150</v>
      </c>
      <c r="H13" s="37">
        <v>1250</v>
      </c>
      <c r="I13" s="37">
        <f t="shared" si="9"/>
        <v>55900</v>
      </c>
      <c r="J13" s="25">
        <v>12000</v>
      </c>
      <c r="K13" s="25"/>
      <c r="L13" s="25"/>
      <c r="M13" s="23">
        <v>2500</v>
      </c>
      <c r="N13" s="23"/>
      <c r="O13" s="23">
        <v>360</v>
      </c>
      <c r="P13" s="25">
        <v>200</v>
      </c>
      <c r="Q13" s="25">
        <v>1</v>
      </c>
      <c r="R13" s="23">
        <f t="shared" si="2"/>
        <v>15061</v>
      </c>
      <c r="S13" s="24">
        <f t="shared" si="3"/>
        <v>40839</v>
      </c>
    </row>
    <row r="14" spans="1:19" ht="20.100000000000001" customHeight="1">
      <c r="A14" s="41">
        <v>44440</v>
      </c>
      <c r="B14" s="23">
        <v>45400</v>
      </c>
      <c r="C14" s="23">
        <f t="shared" si="4"/>
        <v>7718</v>
      </c>
      <c r="D14" s="23">
        <f t="shared" si="5"/>
        <v>3632</v>
      </c>
      <c r="E14" s="23">
        <v>400</v>
      </c>
      <c r="F14" s="23"/>
      <c r="G14" s="25">
        <f t="shared" si="10"/>
        <v>57150</v>
      </c>
      <c r="H14" s="37">
        <v>0</v>
      </c>
      <c r="I14" s="37">
        <f t="shared" si="9"/>
        <v>57150</v>
      </c>
      <c r="J14" s="25">
        <v>12000</v>
      </c>
      <c r="K14" s="25"/>
      <c r="L14" s="25"/>
      <c r="M14" s="23">
        <v>2500</v>
      </c>
      <c r="N14" s="23"/>
      <c r="O14" s="23">
        <v>360</v>
      </c>
      <c r="P14" s="25">
        <v>200</v>
      </c>
      <c r="Q14" s="25">
        <v>1</v>
      </c>
      <c r="R14" s="23">
        <f t="shared" si="2"/>
        <v>15061</v>
      </c>
      <c r="S14" s="24">
        <f t="shared" si="3"/>
        <v>42089</v>
      </c>
    </row>
    <row r="15" spans="1:19" ht="20.100000000000001" customHeight="1">
      <c r="A15" s="41">
        <v>44470</v>
      </c>
      <c r="B15" s="23">
        <v>45400</v>
      </c>
      <c r="C15" s="23">
        <f>ROUND((B15)*0.28,0)</f>
        <v>12712</v>
      </c>
      <c r="D15" s="23">
        <f>ROUND((B15)*0.09,0)</f>
        <v>4086</v>
      </c>
      <c r="E15" s="23">
        <v>400</v>
      </c>
      <c r="F15" s="23">
        <v>10700</v>
      </c>
      <c r="G15" s="25">
        <f t="shared" si="10"/>
        <v>73298</v>
      </c>
      <c r="H15" s="37">
        <v>0</v>
      </c>
      <c r="I15" s="37">
        <f t="shared" si="9"/>
        <v>73298</v>
      </c>
      <c r="J15" s="25">
        <v>12000</v>
      </c>
      <c r="K15" s="25"/>
      <c r="L15" s="25"/>
      <c r="M15" s="23">
        <v>2500</v>
      </c>
      <c r="N15" s="23"/>
      <c r="O15" s="23">
        <v>360</v>
      </c>
      <c r="P15" s="25">
        <v>200</v>
      </c>
      <c r="Q15" s="25">
        <v>1</v>
      </c>
      <c r="R15" s="23">
        <f t="shared" si="2"/>
        <v>15061</v>
      </c>
      <c r="S15" s="24">
        <f t="shared" si="3"/>
        <v>58237</v>
      </c>
    </row>
    <row r="16" spans="1:19" ht="20.100000000000001" customHeight="1">
      <c r="A16" s="41">
        <v>44501</v>
      </c>
      <c r="B16" s="23">
        <v>45400</v>
      </c>
      <c r="C16" s="23">
        <f t="shared" ref="C16:C19" si="11">ROUND((B16)*0.28,0)</f>
        <v>12712</v>
      </c>
      <c r="D16" s="23">
        <f t="shared" ref="D16:D19" si="12">ROUND((B16)*0.09,0)</f>
        <v>4086</v>
      </c>
      <c r="E16" s="23">
        <v>400</v>
      </c>
      <c r="F16" s="23"/>
      <c r="G16" s="25">
        <f t="shared" si="10"/>
        <v>62598</v>
      </c>
      <c r="H16" s="37">
        <v>0</v>
      </c>
      <c r="I16" s="37">
        <f t="shared" si="9"/>
        <v>62598</v>
      </c>
      <c r="J16" s="25">
        <v>12000</v>
      </c>
      <c r="K16" s="25"/>
      <c r="L16" s="25"/>
      <c r="M16" s="23">
        <v>2500</v>
      </c>
      <c r="N16" s="23"/>
      <c r="O16" s="23">
        <v>360</v>
      </c>
      <c r="P16" s="25">
        <v>200</v>
      </c>
      <c r="Q16" s="25">
        <v>1</v>
      </c>
      <c r="R16" s="23">
        <f t="shared" si="2"/>
        <v>15061</v>
      </c>
      <c r="S16" s="24">
        <f t="shared" si="3"/>
        <v>47537</v>
      </c>
    </row>
    <row r="17" spans="1:19" ht="20.100000000000001" customHeight="1">
      <c r="A17" s="41">
        <v>44531</v>
      </c>
      <c r="B17" s="23">
        <v>45400</v>
      </c>
      <c r="C17" s="23">
        <f t="shared" si="11"/>
        <v>12712</v>
      </c>
      <c r="D17" s="23">
        <f t="shared" si="12"/>
        <v>4086</v>
      </c>
      <c r="E17" s="23">
        <v>400</v>
      </c>
      <c r="F17" s="23"/>
      <c r="G17" s="25">
        <f t="shared" si="10"/>
        <v>62598</v>
      </c>
      <c r="H17" s="37">
        <v>1250</v>
      </c>
      <c r="I17" s="37">
        <f t="shared" si="9"/>
        <v>61348</v>
      </c>
      <c r="J17" s="25">
        <v>12000</v>
      </c>
      <c r="K17" s="25"/>
      <c r="L17" s="25"/>
      <c r="M17" s="23">
        <v>2500</v>
      </c>
      <c r="N17" s="23"/>
      <c r="O17" s="23">
        <v>360</v>
      </c>
      <c r="P17" s="25">
        <v>200</v>
      </c>
      <c r="Q17" s="25">
        <v>1</v>
      </c>
      <c r="R17" s="23">
        <f t="shared" si="2"/>
        <v>15061</v>
      </c>
      <c r="S17" s="24">
        <f t="shared" si="3"/>
        <v>46287</v>
      </c>
    </row>
    <row r="18" spans="1:19" ht="20.100000000000001" customHeight="1">
      <c r="A18" s="41">
        <v>44562</v>
      </c>
      <c r="B18" s="23">
        <v>45400</v>
      </c>
      <c r="C18" s="23">
        <f t="shared" si="11"/>
        <v>12712</v>
      </c>
      <c r="D18" s="23">
        <f t="shared" si="12"/>
        <v>4086</v>
      </c>
      <c r="E18" s="23">
        <v>400</v>
      </c>
      <c r="F18" s="23"/>
      <c r="G18" s="25">
        <f t="shared" si="10"/>
        <v>62598</v>
      </c>
      <c r="H18" s="37">
        <v>1250</v>
      </c>
      <c r="I18" s="37">
        <f t="shared" si="9"/>
        <v>61348</v>
      </c>
      <c r="J18" s="25">
        <v>12000</v>
      </c>
      <c r="K18" s="25"/>
      <c r="L18" s="25"/>
      <c r="M18" s="23">
        <v>2500</v>
      </c>
      <c r="N18" s="23"/>
      <c r="O18" s="23">
        <v>360</v>
      </c>
      <c r="P18" s="25">
        <v>200</v>
      </c>
      <c r="Q18" s="25">
        <v>1</v>
      </c>
      <c r="R18" s="23">
        <f t="shared" si="2"/>
        <v>15061</v>
      </c>
      <c r="S18" s="24">
        <f t="shared" si="3"/>
        <v>46287</v>
      </c>
    </row>
    <row r="19" spans="1:19" ht="20.100000000000001" customHeight="1">
      <c r="A19" s="41">
        <v>44593</v>
      </c>
      <c r="B19" s="23">
        <v>45400</v>
      </c>
      <c r="C19" s="23">
        <f t="shared" si="11"/>
        <v>12712</v>
      </c>
      <c r="D19" s="23">
        <f t="shared" si="12"/>
        <v>4086</v>
      </c>
      <c r="E19" s="23">
        <v>400</v>
      </c>
      <c r="F19" s="23"/>
      <c r="G19" s="25">
        <f t="shared" si="10"/>
        <v>62598</v>
      </c>
      <c r="H19" s="37">
        <v>1250</v>
      </c>
      <c r="I19" s="37">
        <f t="shared" si="9"/>
        <v>61348</v>
      </c>
      <c r="J19" s="25">
        <v>12000</v>
      </c>
      <c r="K19" s="25"/>
      <c r="L19" s="25"/>
      <c r="M19" s="23">
        <v>2500</v>
      </c>
      <c r="N19" s="23"/>
      <c r="O19" s="23">
        <v>360</v>
      </c>
      <c r="P19" s="25">
        <v>300</v>
      </c>
      <c r="Q19" s="25">
        <v>1</v>
      </c>
      <c r="R19" s="23">
        <f t="shared" si="2"/>
        <v>15161</v>
      </c>
      <c r="S19" s="24">
        <f t="shared" si="3"/>
        <v>46187</v>
      </c>
    </row>
    <row r="20" spans="1:19" ht="20.100000000000001" customHeight="1">
      <c r="A20" s="42" t="s">
        <v>4</v>
      </c>
      <c r="B20" s="24">
        <f>SUM(B8:B19)</f>
        <v>539600</v>
      </c>
      <c r="C20" s="24">
        <f t="shared" ref="C20" si="13">SUM(C8:C19)</f>
        <v>116702</v>
      </c>
      <c r="D20" s="24">
        <f t="shared" ref="D20" si="14">SUM(D8:D19)</f>
        <v>45438</v>
      </c>
      <c r="E20" s="24">
        <f t="shared" ref="E20" si="15">SUM(E8:E19)</f>
        <v>4800</v>
      </c>
      <c r="F20" s="24">
        <f t="shared" ref="F20" si="16">SUM(F8:F19)</f>
        <v>102867</v>
      </c>
      <c r="G20" s="24">
        <f t="shared" ref="G20:S20" si="17">SUM(G8:G19)</f>
        <v>809407</v>
      </c>
      <c r="H20" s="24">
        <f t="shared" si="17"/>
        <v>11250</v>
      </c>
      <c r="I20" s="24">
        <f t="shared" si="17"/>
        <v>798157</v>
      </c>
      <c r="J20" s="24">
        <f t="shared" si="17"/>
        <v>136000</v>
      </c>
      <c r="K20" s="24">
        <f t="shared" si="17"/>
        <v>0</v>
      </c>
      <c r="L20" s="24">
        <f t="shared" si="17"/>
        <v>0</v>
      </c>
      <c r="M20" s="24">
        <f t="shared" si="17"/>
        <v>30000</v>
      </c>
      <c r="N20" s="24">
        <f t="shared" si="17"/>
        <v>18000</v>
      </c>
      <c r="O20" s="24">
        <f t="shared" si="17"/>
        <v>4320</v>
      </c>
      <c r="P20" s="24">
        <f t="shared" si="17"/>
        <v>2500</v>
      </c>
      <c r="Q20" s="24">
        <f t="shared" si="17"/>
        <v>12</v>
      </c>
      <c r="R20" s="24">
        <f t="shared" si="17"/>
        <v>190832</v>
      </c>
      <c r="S20" s="24">
        <f t="shared" si="17"/>
        <v>607325</v>
      </c>
    </row>
    <row r="21" spans="1:19" ht="20.100000000000001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20.100000000000001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0.100000000000001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ht="20.100000000000001" customHeight="1">
      <c r="A24" s="69" t="s">
        <v>23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ht="20.100000000000001" customHeight="1">
      <c r="A25" s="69" t="s">
        <v>47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1:19" ht="20.100000000000001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20.100000000000001" customHeight="1">
      <c r="A27" s="18" t="s">
        <v>183</v>
      </c>
      <c r="B27" s="18"/>
      <c r="C27" s="18"/>
      <c r="D27" s="18"/>
      <c r="E27" s="18"/>
      <c r="F27" s="18"/>
      <c r="G27" s="18"/>
      <c r="H27" s="18" t="s">
        <v>160</v>
      </c>
      <c r="I27" s="18"/>
      <c r="J27" s="19"/>
      <c r="K27" s="19"/>
      <c r="L27" s="19"/>
      <c r="M27" s="18"/>
      <c r="N27" s="18"/>
      <c r="O27" s="18"/>
      <c r="P27" s="18"/>
      <c r="Q27" s="18"/>
      <c r="R27" s="18"/>
      <c r="S27" s="18"/>
    </row>
    <row r="28" spans="1:19" ht="20.100000000000001" customHeight="1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8"/>
      <c r="N28" s="18"/>
      <c r="O28" s="18"/>
      <c r="P28" s="18"/>
      <c r="Q28" s="18"/>
      <c r="R28" s="18"/>
      <c r="S28" s="18"/>
    </row>
    <row r="29" spans="1:19" ht="39.950000000000003" customHeight="1">
      <c r="A29" s="54" t="s">
        <v>0</v>
      </c>
      <c r="B29" s="54" t="s">
        <v>1</v>
      </c>
      <c r="C29" s="54" t="s">
        <v>2</v>
      </c>
      <c r="D29" s="54" t="s">
        <v>3</v>
      </c>
      <c r="E29" s="54" t="s">
        <v>104</v>
      </c>
      <c r="F29" s="54" t="s">
        <v>127</v>
      </c>
      <c r="G29" s="54" t="s">
        <v>4</v>
      </c>
      <c r="H29" s="54" t="s">
        <v>133</v>
      </c>
      <c r="I29" s="54" t="s">
        <v>4</v>
      </c>
      <c r="J29" s="54" t="s">
        <v>8</v>
      </c>
      <c r="K29" s="54" t="s">
        <v>13</v>
      </c>
      <c r="L29" s="54" t="s">
        <v>159</v>
      </c>
      <c r="M29" s="54" t="s">
        <v>138</v>
      </c>
      <c r="N29" s="54" t="s">
        <v>136</v>
      </c>
      <c r="O29" s="54" t="s">
        <v>137</v>
      </c>
      <c r="P29" s="54" t="s">
        <v>130</v>
      </c>
      <c r="Q29" s="54" t="s">
        <v>121</v>
      </c>
      <c r="R29" s="54" t="s">
        <v>5</v>
      </c>
      <c r="S29" s="54" t="s">
        <v>7</v>
      </c>
    </row>
    <row r="30" spans="1:19" ht="20.100000000000001" customHeight="1">
      <c r="A30" s="41">
        <v>44256</v>
      </c>
      <c r="B30" s="24">
        <v>50400</v>
      </c>
      <c r="C30" s="23">
        <f>ROUND((B30)*0.17,0)</f>
        <v>8568</v>
      </c>
      <c r="D30" s="23">
        <f>ROUND((B30)*0.08,0)</f>
        <v>4032</v>
      </c>
      <c r="E30" s="23">
        <v>400</v>
      </c>
      <c r="F30" s="23"/>
      <c r="G30" s="37">
        <f t="shared" ref="G30" si="18">SUM(B30:F30)</f>
        <v>63400</v>
      </c>
      <c r="H30" s="37">
        <v>1250</v>
      </c>
      <c r="I30" s="37">
        <f t="shared" ref="I30:I42" si="19">G30-H30</f>
        <v>62150</v>
      </c>
      <c r="J30" s="25">
        <v>7000</v>
      </c>
      <c r="K30" s="25"/>
      <c r="L30" s="25"/>
      <c r="M30" s="25">
        <v>7515</v>
      </c>
      <c r="N30" s="23"/>
      <c r="O30" s="23">
        <v>360</v>
      </c>
      <c r="P30" s="25">
        <v>200</v>
      </c>
      <c r="Q30" s="25">
        <v>1</v>
      </c>
      <c r="R30" s="23">
        <f t="shared" ref="R30:R42" si="20">SUM(J30:Q30)</f>
        <v>15076</v>
      </c>
      <c r="S30" s="24">
        <f t="shared" ref="S30:S42" si="21">I30-R30</f>
        <v>47074</v>
      </c>
    </row>
    <row r="31" spans="1:19" ht="20.100000000000001" customHeight="1">
      <c r="A31" s="41">
        <v>44287</v>
      </c>
      <c r="B31" s="24">
        <v>50400</v>
      </c>
      <c r="C31" s="23">
        <f t="shared" ref="C31:C36" si="22">ROUND((B31)*0.17,0)</f>
        <v>8568</v>
      </c>
      <c r="D31" s="23">
        <f t="shared" ref="D31:D36" si="23">ROUND((B31)*0.08,0)</f>
        <v>4032</v>
      </c>
      <c r="E31" s="23">
        <v>400</v>
      </c>
      <c r="F31" s="23"/>
      <c r="G31" s="37">
        <f t="shared" ref="G31" si="24">SUM(B31:F31)</f>
        <v>63400</v>
      </c>
      <c r="H31" s="37">
        <v>1250</v>
      </c>
      <c r="I31" s="37">
        <f t="shared" si="19"/>
        <v>62150</v>
      </c>
      <c r="J31" s="25">
        <v>7000</v>
      </c>
      <c r="K31" s="25"/>
      <c r="L31" s="25"/>
      <c r="M31" s="25">
        <v>7515</v>
      </c>
      <c r="N31" s="23"/>
      <c r="O31" s="23">
        <v>360</v>
      </c>
      <c r="P31" s="25">
        <v>200</v>
      </c>
      <c r="Q31" s="25">
        <v>1</v>
      </c>
      <c r="R31" s="23">
        <f t="shared" si="20"/>
        <v>15076</v>
      </c>
      <c r="S31" s="24">
        <f t="shared" si="21"/>
        <v>47074</v>
      </c>
    </row>
    <row r="32" spans="1:19" ht="20.100000000000001" customHeight="1">
      <c r="A32" s="41">
        <v>44317</v>
      </c>
      <c r="B32" s="24">
        <v>50400</v>
      </c>
      <c r="C32" s="23">
        <f t="shared" si="22"/>
        <v>8568</v>
      </c>
      <c r="D32" s="23">
        <f t="shared" si="23"/>
        <v>4032</v>
      </c>
      <c r="E32" s="23">
        <v>400</v>
      </c>
      <c r="F32" s="23"/>
      <c r="G32" s="37">
        <f t="shared" ref="G32" si="25">SUM(B32:F32)</f>
        <v>63400</v>
      </c>
      <c r="H32" s="37">
        <v>1250</v>
      </c>
      <c r="I32" s="37">
        <f t="shared" si="19"/>
        <v>62150</v>
      </c>
      <c r="J32" s="25">
        <v>7000</v>
      </c>
      <c r="K32" s="25"/>
      <c r="L32" s="25"/>
      <c r="M32" s="25">
        <v>7515</v>
      </c>
      <c r="N32" s="23"/>
      <c r="O32" s="23">
        <v>360</v>
      </c>
      <c r="P32" s="25">
        <v>200</v>
      </c>
      <c r="Q32" s="25">
        <v>1</v>
      </c>
      <c r="R32" s="23">
        <f t="shared" si="20"/>
        <v>15076</v>
      </c>
      <c r="S32" s="24">
        <f t="shared" si="21"/>
        <v>47074</v>
      </c>
    </row>
    <row r="33" spans="1:19" ht="20.100000000000001" customHeight="1">
      <c r="A33" s="41">
        <v>44348</v>
      </c>
      <c r="B33" s="24">
        <v>50400</v>
      </c>
      <c r="C33" s="23">
        <f t="shared" si="22"/>
        <v>8568</v>
      </c>
      <c r="D33" s="23">
        <f t="shared" si="23"/>
        <v>4032</v>
      </c>
      <c r="E33" s="23">
        <v>400</v>
      </c>
      <c r="F33" s="23"/>
      <c r="G33" s="25">
        <f t="shared" ref="G33:G42" si="26">SUM(B33:F33)</f>
        <v>63400</v>
      </c>
      <c r="H33" s="37">
        <v>1250</v>
      </c>
      <c r="I33" s="37">
        <f t="shared" si="19"/>
        <v>62150</v>
      </c>
      <c r="J33" s="25">
        <v>7000</v>
      </c>
      <c r="K33" s="25"/>
      <c r="L33" s="25"/>
      <c r="M33" s="25">
        <v>7515</v>
      </c>
      <c r="N33" s="23"/>
      <c r="O33" s="23">
        <v>360</v>
      </c>
      <c r="P33" s="25">
        <v>200</v>
      </c>
      <c r="Q33" s="25">
        <v>1</v>
      </c>
      <c r="R33" s="23">
        <f t="shared" si="20"/>
        <v>15076</v>
      </c>
      <c r="S33" s="24">
        <f t="shared" si="21"/>
        <v>47074</v>
      </c>
    </row>
    <row r="34" spans="1:19" ht="20.100000000000001" customHeight="1">
      <c r="A34" s="41">
        <v>44378</v>
      </c>
      <c r="B34" s="24">
        <v>51900</v>
      </c>
      <c r="C34" s="23">
        <f t="shared" si="22"/>
        <v>8823</v>
      </c>
      <c r="D34" s="23">
        <f t="shared" si="23"/>
        <v>4152</v>
      </c>
      <c r="E34" s="23">
        <v>400</v>
      </c>
      <c r="F34" s="23"/>
      <c r="G34" s="25">
        <f t="shared" si="26"/>
        <v>65275</v>
      </c>
      <c r="H34" s="37">
        <v>1250</v>
      </c>
      <c r="I34" s="37">
        <f t="shared" si="19"/>
        <v>64025</v>
      </c>
      <c r="J34" s="25">
        <v>7000</v>
      </c>
      <c r="K34" s="25"/>
      <c r="L34" s="25"/>
      <c r="M34" s="25">
        <v>7515</v>
      </c>
      <c r="N34" s="23"/>
      <c r="O34" s="23">
        <v>360</v>
      </c>
      <c r="P34" s="25">
        <v>200</v>
      </c>
      <c r="Q34" s="25">
        <v>1</v>
      </c>
      <c r="R34" s="23">
        <f t="shared" si="20"/>
        <v>15076</v>
      </c>
      <c r="S34" s="24">
        <f t="shared" si="21"/>
        <v>48949</v>
      </c>
    </row>
    <row r="35" spans="1:19" ht="20.100000000000001" customHeight="1">
      <c r="A35" s="41">
        <v>44409</v>
      </c>
      <c r="B35" s="24">
        <v>51900</v>
      </c>
      <c r="C35" s="23">
        <f t="shared" si="22"/>
        <v>8823</v>
      </c>
      <c r="D35" s="23">
        <f t="shared" si="23"/>
        <v>4152</v>
      </c>
      <c r="E35" s="23">
        <v>400</v>
      </c>
      <c r="F35" s="23"/>
      <c r="G35" s="25">
        <f t="shared" si="26"/>
        <v>65275</v>
      </c>
      <c r="H35" s="37">
        <v>1250</v>
      </c>
      <c r="I35" s="37">
        <f t="shared" si="19"/>
        <v>64025</v>
      </c>
      <c r="J35" s="25">
        <v>7000</v>
      </c>
      <c r="K35" s="25"/>
      <c r="L35" s="25"/>
      <c r="M35" s="25">
        <v>7515</v>
      </c>
      <c r="N35" s="23"/>
      <c r="O35" s="23">
        <v>360</v>
      </c>
      <c r="P35" s="25">
        <v>200</v>
      </c>
      <c r="Q35" s="25">
        <v>1</v>
      </c>
      <c r="R35" s="23">
        <f t="shared" si="20"/>
        <v>15076</v>
      </c>
      <c r="S35" s="24">
        <f t="shared" si="21"/>
        <v>48949</v>
      </c>
    </row>
    <row r="36" spans="1:19" ht="20.100000000000001" customHeight="1">
      <c r="A36" s="41">
        <v>44440</v>
      </c>
      <c r="B36" s="24">
        <v>51900</v>
      </c>
      <c r="C36" s="23">
        <f t="shared" si="22"/>
        <v>8823</v>
      </c>
      <c r="D36" s="23">
        <f t="shared" si="23"/>
        <v>4152</v>
      </c>
      <c r="E36" s="23">
        <v>400</v>
      </c>
      <c r="F36" s="23"/>
      <c r="G36" s="25">
        <f t="shared" si="26"/>
        <v>65275</v>
      </c>
      <c r="H36" s="37">
        <v>0</v>
      </c>
      <c r="I36" s="37">
        <f t="shared" si="19"/>
        <v>65275</v>
      </c>
      <c r="J36" s="25">
        <v>7000</v>
      </c>
      <c r="K36" s="25"/>
      <c r="L36" s="25"/>
      <c r="M36" s="25">
        <v>7515</v>
      </c>
      <c r="N36" s="23"/>
      <c r="O36" s="23">
        <v>360</v>
      </c>
      <c r="P36" s="25">
        <v>200</v>
      </c>
      <c r="Q36" s="25">
        <v>1</v>
      </c>
      <c r="R36" s="23">
        <f t="shared" si="20"/>
        <v>15076</v>
      </c>
      <c r="S36" s="24">
        <f t="shared" si="21"/>
        <v>50199</v>
      </c>
    </row>
    <row r="37" spans="1:19" ht="20.100000000000001" customHeight="1">
      <c r="A37" s="41">
        <v>44440</v>
      </c>
      <c r="B37" s="24">
        <v>0</v>
      </c>
      <c r="C37" s="23">
        <f t="shared" ref="C37" si="27">ROUND((B37)*0.17,0)</f>
        <v>0</v>
      </c>
      <c r="D37" s="23">
        <f t="shared" ref="D37" si="28">ROUND((B37)*0.08,0)</f>
        <v>0</v>
      </c>
      <c r="E37" s="23">
        <v>0</v>
      </c>
      <c r="F37" s="23">
        <v>66849</v>
      </c>
      <c r="G37" s="25">
        <f t="shared" ref="G37" si="29">SUM(B37:F37)</f>
        <v>66849</v>
      </c>
      <c r="H37" s="37">
        <v>0</v>
      </c>
      <c r="I37" s="37">
        <f t="shared" ref="I37" si="30">G37-H37</f>
        <v>66849</v>
      </c>
      <c r="J37" s="25">
        <v>0</v>
      </c>
      <c r="K37" s="25"/>
      <c r="L37" s="25"/>
      <c r="M37" s="25">
        <v>0</v>
      </c>
      <c r="N37" s="23">
        <v>6700</v>
      </c>
      <c r="O37" s="23">
        <v>0</v>
      </c>
      <c r="P37" s="25">
        <v>0</v>
      </c>
      <c r="Q37" s="25">
        <v>1</v>
      </c>
      <c r="R37" s="23">
        <f t="shared" ref="R37" si="31">SUM(J37:Q37)</f>
        <v>6701</v>
      </c>
      <c r="S37" s="24">
        <f t="shared" ref="S37" si="32">I37-R37</f>
        <v>60148</v>
      </c>
    </row>
    <row r="38" spans="1:19" ht="20.100000000000001" customHeight="1">
      <c r="A38" s="41">
        <v>44470</v>
      </c>
      <c r="B38" s="24">
        <v>51900</v>
      </c>
      <c r="C38" s="23">
        <f>ROUND((B38)*0.28,0)</f>
        <v>14532</v>
      </c>
      <c r="D38" s="23">
        <f>ROUND((B38)*0.09,0)</f>
        <v>4671</v>
      </c>
      <c r="E38" s="23">
        <v>400</v>
      </c>
      <c r="F38" s="23">
        <v>11700</v>
      </c>
      <c r="G38" s="25">
        <f t="shared" si="26"/>
        <v>83203</v>
      </c>
      <c r="H38" s="37">
        <v>0</v>
      </c>
      <c r="I38" s="37">
        <f t="shared" si="19"/>
        <v>83203</v>
      </c>
      <c r="J38" s="25">
        <v>7000</v>
      </c>
      <c r="K38" s="25"/>
      <c r="L38" s="25"/>
      <c r="M38" s="25">
        <v>7515</v>
      </c>
      <c r="N38" s="23"/>
      <c r="O38" s="23">
        <v>360</v>
      </c>
      <c r="P38" s="25">
        <v>200</v>
      </c>
      <c r="Q38" s="25">
        <v>1</v>
      </c>
      <c r="R38" s="23">
        <f t="shared" si="20"/>
        <v>15076</v>
      </c>
      <c r="S38" s="24">
        <f t="shared" si="21"/>
        <v>68127</v>
      </c>
    </row>
    <row r="39" spans="1:19" ht="20.100000000000001" customHeight="1">
      <c r="A39" s="41">
        <v>44501</v>
      </c>
      <c r="B39" s="24">
        <v>51900</v>
      </c>
      <c r="C39" s="23">
        <f t="shared" ref="C39:C42" si="33">ROUND((B39)*0.28,0)</f>
        <v>14532</v>
      </c>
      <c r="D39" s="23">
        <f t="shared" ref="D39:D42" si="34">ROUND((B39)*0.09,0)</f>
        <v>4671</v>
      </c>
      <c r="E39" s="23">
        <v>400</v>
      </c>
      <c r="F39" s="23"/>
      <c r="G39" s="25">
        <f t="shared" si="26"/>
        <v>71503</v>
      </c>
      <c r="H39" s="37">
        <v>0</v>
      </c>
      <c r="I39" s="37">
        <f t="shared" si="19"/>
        <v>71503</v>
      </c>
      <c r="J39" s="25">
        <v>7000</v>
      </c>
      <c r="K39" s="25"/>
      <c r="L39" s="25"/>
      <c r="M39" s="25">
        <v>7515</v>
      </c>
      <c r="N39" s="23"/>
      <c r="O39" s="23">
        <v>360</v>
      </c>
      <c r="P39" s="25">
        <v>200</v>
      </c>
      <c r="Q39" s="25">
        <v>1</v>
      </c>
      <c r="R39" s="23">
        <f t="shared" si="20"/>
        <v>15076</v>
      </c>
      <c r="S39" s="24">
        <f t="shared" si="21"/>
        <v>56427</v>
      </c>
    </row>
    <row r="40" spans="1:19" ht="20.100000000000001" customHeight="1">
      <c r="A40" s="41">
        <v>44531</v>
      </c>
      <c r="B40" s="24">
        <v>51900</v>
      </c>
      <c r="C40" s="23">
        <f t="shared" si="33"/>
        <v>14532</v>
      </c>
      <c r="D40" s="23">
        <f t="shared" si="34"/>
        <v>4671</v>
      </c>
      <c r="E40" s="23">
        <v>400</v>
      </c>
      <c r="F40" s="23"/>
      <c r="G40" s="25">
        <f t="shared" si="26"/>
        <v>71503</v>
      </c>
      <c r="H40" s="37">
        <v>1250</v>
      </c>
      <c r="I40" s="37">
        <f t="shared" si="19"/>
        <v>70253</v>
      </c>
      <c r="J40" s="25">
        <v>7000</v>
      </c>
      <c r="K40" s="25"/>
      <c r="L40" s="25"/>
      <c r="M40" s="25">
        <v>7515</v>
      </c>
      <c r="N40" s="23"/>
      <c r="O40" s="23">
        <v>360</v>
      </c>
      <c r="P40" s="25">
        <v>200</v>
      </c>
      <c r="Q40" s="25">
        <v>1</v>
      </c>
      <c r="R40" s="23">
        <f t="shared" si="20"/>
        <v>15076</v>
      </c>
      <c r="S40" s="24">
        <f t="shared" si="21"/>
        <v>55177</v>
      </c>
    </row>
    <row r="41" spans="1:19" ht="20.100000000000001" customHeight="1">
      <c r="A41" s="41">
        <v>44562</v>
      </c>
      <c r="B41" s="24">
        <v>51900</v>
      </c>
      <c r="C41" s="23">
        <f t="shared" si="33"/>
        <v>14532</v>
      </c>
      <c r="D41" s="23">
        <f t="shared" si="34"/>
        <v>4671</v>
      </c>
      <c r="E41" s="23">
        <v>400</v>
      </c>
      <c r="F41" s="23"/>
      <c r="G41" s="25">
        <f t="shared" si="26"/>
        <v>71503</v>
      </c>
      <c r="H41" s="37">
        <v>1250</v>
      </c>
      <c r="I41" s="37">
        <f t="shared" si="19"/>
        <v>70253</v>
      </c>
      <c r="J41" s="25">
        <v>7000</v>
      </c>
      <c r="K41" s="25"/>
      <c r="L41" s="25"/>
      <c r="M41" s="25">
        <v>7515</v>
      </c>
      <c r="N41" s="23">
        <v>15000</v>
      </c>
      <c r="O41" s="23">
        <v>360</v>
      </c>
      <c r="P41" s="25">
        <v>200</v>
      </c>
      <c r="Q41" s="25">
        <v>1</v>
      </c>
      <c r="R41" s="23">
        <f t="shared" si="20"/>
        <v>30076</v>
      </c>
      <c r="S41" s="24">
        <f t="shared" si="21"/>
        <v>40177</v>
      </c>
    </row>
    <row r="42" spans="1:19" ht="20.100000000000001" customHeight="1">
      <c r="A42" s="41">
        <v>44593</v>
      </c>
      <c r="B42" s="24">
        <v>51900</v>
      </c>
      <c r="C42" s="23">
        <f t="shared" si="33"/>
        <v>14532</v>
      </c>
      <c r="D42" s="23">
        <f t="shared" si="34"/>
        <v>4671</v>
      </c>
      <c r="E42" s="23">
        <v>400</v>
      </c>
      <c r="F42" s="23"/>
      <c r="G42" s="25">
        <f t="shared" si="26"/>
        <v>71503</v>
      </c>
      <c r="H42" s="37">
        <v>1250</v>
      </c>
      <c r="I42" s="37">
        <f t="shared" si="19"/>
        <v>70253</v>
      </c>
      <c r="J42" s="25">
        <v>7000</v>
      </c>
      <c r="K42" s="23"/>
      <c r="L42" s="23"/>
      <c r="M42" s="25">
        <v>7515</v>
      </c>
      <c r="N42" s="23"/>
      <c r="O42" s="23">
        <v>360</v>
      </c>
      <c r="P42" s="25">
        <v>300</v>
      </c>
      <c r="Q42" s="25">
        <v>1</v>
      </c>
      <c r="R42" s="23">
        <f t="shared" si="20"/>
        <v>15176</v>
      </c>
      <c r="S42" s="24">
        <f t="shared" si="21"/>
        <v>55077</v>
      </c>
    </row>
    <row r="43" spans="1:19" ht="20.100000000000001" customHeight="1">
      <c r="A43" s="42" t="s">
        <v>4</v>
      </c>
      <c r="B43" s="24">
        <f>SUM(B30:B42)</f>
        <v>616800</v>
      </c>
      <c r="C43" s="24">
        <f t="shared" ref="C43" si="35">SUM(C30:C42)</f>
        <v>133401</v>
      </c>
      <c r="D43" s="24">
        <f t="shared" ref="D43" si="36">SUM(D30:D42)</f>
        <v>51939</v>
      </c>
      <c r="E43" s="24">
        <f t="shared" ref="E43" si="37">SUM(E30:E42)</f>
        <v>4800</v>
      </c>
      <c r="F43" s="24">
        <f t="shared" ref="F43" si="38">SUM(F30:F42)</f>
        <v>78549</v>
      </c>
      <c r="G43" s="24">
        <f t="shared" ref="G43:S43" si="39">SUM(G30:G42)</f>
        <v>885489</v>
      </c>
      <c r="H43" s="24">
        <f t="shared" si="39"/>
        <v>11250</v>
      </c>
      <c r="I43" s="24">
        <f t="shared" si="39"/>
        <v>874239</v>
      </c>
      <c r="J43" s="24">
        <f t="shared" si="39"/>
        <v>84000</v>
      </c>
      <c r="K43" s="24">
        <f t="shared" si="39"/>
        <v>0</v>
      </c>
      <c r="L43" s="24">
        <f t="shared" si="39"/>
        <v>0</v>
      </c>
      <c r="M43" s="24">
        <f t="shared" si="39"/>
        <v>90180</v>
      </c>
      <c r="N43" s="24">
        <f t="shared" si="39"/>
        <v>21700</v>
      </c>
      <c r="O43" s="24">
        <f t="shared" si="39"/>
        <v>4320</v>
      </c>
      <c r="P43" s="24">
        <f t="shared" si="39"/>
        <v>2500</v>
      </c>
      <c r="Q43" s="24">
        <f t="shared" si="39"/>
        <v>13</v>
      </c>
      <c r="R43" s="24">
        <f t="shared" si="39"/>
        <v>202713</v>
      </c>
      <c r="S43" s="24">
        <f t="shared" si="39"/>
        <v>671526</v>
      </c>
    </row>
    <row r="44" spans="1:19" ht="20.100000000000001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20.100000000000001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ht="20.100000000000001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ht="20.100000000000001" customHeight="1">
      <c r="A47" s="69" t="s">
        <v>23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</row>
    <row r="48" spans="1:19" ht="20.100000000000001" customHeight="1">
      <c r="A48" s="69" t="s">
        <v>47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19" ht="20.100000000000001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20.100000000000001" customHeight="1">
      <c r="A50" s="18" t="s">
        <v>184</v>
      </c>
      <c r="B50" s="18"/>
      <c r="C50" s="18"/>
      <c r="D50" s="18"/>
      <c r="E50" s="18"/>
      <c r="F50" s="18"/>
      <c r="G50" s="18"/>
      <c r="H50" s="18" t="s">
        <v>185</v>
      </c>
      <c r="I50" s="18"/>
      <c r="J50" s="19"/>
      <c r="K50" s="19"/>
      <c r="L50" s="19"/>
      <c r="M50" s="18"/>
      <c r="N50" s="18"/>
      <c r="O50" s="18"/>
      <c r="P50" s="18"/>
      <c r="Q50" s="18"/>
      <c r="R50" s="18"/>
      <c r="S50" s="18"/>
    </row>
    <row r="51" spans="1:19" ht="20.100000000000001" customHeight="1">
      <c r="A51" s="18"/>
      <c r="B51" s="18"/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8"/>
      <c r="N51" s="18"/>
      <c r="O51" s="18"/>
      <c r="P51" s="18"/>
      <c r="Q51" s="18"/>
      <c r="R51" s="18"/>
      <c r="S51" s="18"/>
    </row>
    <row r="52" spans="1:19" ht="39.950000000000003" customHeight="1">
      <c r="A52" s="54" t="s">
        <v>0</v>
      </c>
      <c r="B52" s="54" t="s">
        <v>1</v>
      </c>
      <c r="C52" s="54" t="s">
        <v>2</v>
      </c>
      <c r="D52" s="54" t="s">
        <v>3</v>
      </c>
      <c r="E52" s="54" t="s">
        <v>104</v>
      </c>
      <c r="F52" s="54" t="s">
        <v>127</v>
      </c>
      <c r="G52" s="54" t="s">
        <v>4</v>
      </c>
      <c r="H52" s="54" t="s">
        <v>133</v>
      </c>
      <c r="I52" s="54" t="s">
        <v>4</v>
      </c>
      <c r="J52" s="54" t="s">
        <v>8</v>
      </c>
      <c r="K52" s="54" t="s">
        <v>13</v>
      </c>
      <c r="L52" s="54" t="s">
        <v>27</v>
      </c>
      <c r="M52" s="54" t="s">
        <v>138</v>
      </c>
      <c r="N52" s="54" t="s">
        <v>136</v>
      </c>
      <c r="O52" s="54" t="s">
        <v>137</v>
      </c>
      <c r="P52" s="54" t="s">
        <v>130</v>
      </c>
      <c r="Q52" s="54" t="s">
        <v>121</v>
      </c>
      <c r="R52" s="54" t="s">
        <v>5</v>
      </c>
      <c r="S52" s="54" t="s">
        <v>7</v>
      </c>
    </row>
    <row r="53" spans="1:19" ht="20.100000000000001" customHeight="1">
      <c r="A53" s="41">
        <v>44256</v>
      </c>
      <c r="B53" s="23">
        <v>42800</v>
      </c>
      <c r="C53" s="23">
        <f>ROUND((B53)*0.17,0)</f>
        <v>7276</v>
      </c>
      <c r="D53" s="23">
        <f>ROUND((B53)*0.08,0)</f>
        <v>3424</v>
      </c>
      <c r="E53" s="23">
        <v>400</v>
      </c>
      <c r="F53" s="23"/>
      <c r="G53" s="37">
        <f t="shared" ref="G53" si="40">SUM(B53:F53)</f>
        <v>53900</v>
      </c>
      <c r="H53" s="37">
        <v>1250</v>
      </c>
      <c r="I53" s="37">
        <f t="shared" ref="I53:I64" si="41">G53-H53</f>
        <v>52650</v>
      </c>
      <c r="J53" s="25">
        <v>8000</v>
      </c>
      <c r="K53" s="25"/>
      <c r="L53" s="25"/>
      <c r="M53" s="25"/>
      <c r="N53" s="23"/>
      <c r="O53" s="23">
        <v>360</v>
      </c>
      <c r="P53" s="25">
        <v>200</v>
      </c>
      <c r="Q53" s="25">
        <v>1</v>
      </c>
      <c r="R53" s="23">
        <f t="shared" ref="R53:R64" si="42">SUM(J53:Q53)</f>
        <v>8561</v>
      </c>
      <c r="S53" s="24">
        <f t="shared" ref="S53:S64" si="43">I53-R53</f>
        <v>44089</v>
      </c>
    </row>
    <row r="54" spans="1:19" ht="20.100000000000001" customHeight="1">
      <c r="A54" s="41">
        <v>44287</v>
      </c>
      <c r="B54" s="23">
        <v>42800</v>
      </c>
      <c r="C54" s="23">
        <f t="shared" ref="C54:C59" si="44">ROUND((B54)*0.17,0)</f>
        <v>7276</v>
      </c>
      <c r="D54" s="23">
        <f t="shared" ref="D54:D59" si="45">ROUND((B54)*0.08,0)</f>
        <v>3424</v>
      </c>
      <c r="E54" s="23">
        <v>400</v>
      </c>
      <c r="F54" s="23">
        <v>85282</v>
      </c>
      <c r="G54" s="37">
        <f t="shared" ref="G54" si="46">SUM(B54:F54)</f>
        <v>139182</v>
      </c>
      <c r="H54" s="37">
        <v>1250</v>
      </c>
      <c r="I54" s="37">
        <f t="shared" si="41"/>
        <v>137932</v>
      </c>
      <c r="J54" s="25">
        <v>8000</v>
      </c>
      <c r="K54" s="25"/>
      <c r="L54" s="25"/>
      <c r="M54" s="25"/>
      <c r="N54" s="23"/>
      <c r="O54" s="23">
        <v>360</v>
      </c>
      <c r="P54" s="25">
        <v>200</v>
      </c>
      <c r="Q54" s="25">
        <v>1</v>
      </c>
      <c r="R54" s="23">
        <f t="shared" si="42"/>
        <v>8561</v>
      </c>
      <c r="S54" s="24">
        <f t="shared" si="43"/>
        <v>129371</v>
      </c>
    </row>
    <row r="55" spans="1:19" ht="20.100000000000001" customHeight="1">
      <c r="A55" s="41">
        <v>44317</v>
      </c>
      <c r="B55" s="23">
        <v>42800</v>
      </c>
      <c r="C55" s="23">
        <f t="shared" si="44"/>
        <v>7276</v>
      </c>
      <c r="D55" s="23">
        <f t="shared" si="45"/>
        <v>3424</v>
      </c>
      <c r="E55" s="23">
        <v>400</v>
      </c>
      <c r="F55" s="23"/>
      <c r="G55" s="37">
        <f t="shared" ref="G55" si="47">SUM(B55:F55)</f>
        <v>53900</v>
      </c>
      <c r="H55" s="37">
        <v>1250</v>
      </c>
      <c r="I55" s="37">
        <f t="shared" si="41"/>
        <v>52650</v>
      </c>
      <c r="J55" s="25">
        <v>8000</v>
      </c>
      <c r="K55" s="25"/>
      <c r="L55" s="25"/>
      <c r="M55" s="25"/>
      <c r="N55" s="23"/>
      <c r="O55" s="23">
        <v>360</v>
      </c>
      <c r="P55" s="25">
        <v>200</v>
      </c>
      <c r="Q55" s="25">
        <v>1</v>
      </c>
      <c r="R55" s="23">
        <f t="shared" si="42"/>
        <v>8561</v>
      </c>
      <c r="S55" s="24">
        <f t="shared" si="43"/>
        <v>44089</v>
      </c>
    </row>
    <row r="56" spans="1:19" ht="20.100000000000001" customHeight="1">
      <c r="A56" s="41">
        <v>44348</v>
      </c>
      <c r="B56" s="23">
        <v>42800</v>
      </c>
      <c r="C56" s="23">
        <f t="shared" si="44"/>
        <v>7276</v>
      </c>
      <c r="D56" s="23">
        <f t="shared" si="45"/>
        <v>3424</v>
      </c>
      <c r="E56" s="23">
        <v>400</v>
      </c>
      <c r="F56" s="23"/>
      <c r="G56" s="25">
        <f t="shared" ref="G56:G64" si="48">SUM(B56:F56)</f>
        <v>53900</v>
      </c>
      <c r="H56" s="37">
        <v>1250</v>
      </c>
      <c r="I56" s="37">
        <f t="shared" si="41"/>
        <v>52650</v>
      </c>
      <c r="J56" s="25">
        <v>8000</v>
      </c>
      <c r="K56" s="25"/>
      <c r="L56" s="25"/>
      <c r="M56" s="25"/>
      <c r="N56" s="23"/>
      <c r="O56" s="23">
        <v>360</v>
      </c>
      <c r="P56" s="25">
        <v>200</v>
      </c>
      <c r="Q56" s="25">
        <v>1</v>
      </c>
      <c r="R56" s="23">
        <f t="shared" si="42"/>
        <v>8561</v>
      </c>
      <c r="S56" s="24">
        <f t="shared" si="43"/>
        <v>44089</v>
      </c>
    </row>
    <row r="57" spans="1:19" ht="20.100000000000001" customHeight="1">
      <c r="A57" s="41">
        <v>44378</v>
      </c>
      <c r="B57" s="23">
        <v>44100</v>
      </c>
      <c r="C57" s="23">
        <f t="shared" si="44"/>
        <v>7497</v>
      </c>
      <c r="D57" s="23">
        <f t="shared" si="45"/>
        <v>3528</v>
      </c>
      <c r="E57" s="23">
        <v>400</v>
      </c>
      <c r="F57" s="23"/>
      <c r="G57" s="25">
        <f t="shared" si="48"/>
        <v>55525</v>
      </c>
      <c r="H57" s="37">
        <v>1250</v>
      </c>
      <c r="I57" s="37">
        <f t="shared" si="41"/>
        <v>54275</v>
      </c>
      <c r="J57" s="25">
        <v>8000</v>
      </c>
      <c r="K57" s="25"/>
      <c r="L57" s="25"/>
      <c r="M57" s="25"/>
      <c r="N57" s="23"/>
      <c r="O57" s="23">
        <v>360</v>
      </c>
      <c r="P57" s="25">
        <v>200</v>
      </c>
      <c r="Q57" s="25">
        <v>1</v>
      </c>
      <c r="R57" s="23">
        <f t="shared" si="42"/>
        <v>8561</v>
      </c>
      <c r="S57" s="24">
        <f t="shared" si="43"/>
        <v>45714</v>
      </c>
    </row>
    <row r="58" spans="1:19" ht="20.100000000000001" customHeight="1">
      <c r="A58" s="41">
        <v>44409</v>
      </c>
      <c r="B58" s="23">
        <v>44100</v>
      </c>
      <c r="C58" s="23">
        <f t="shared" si="44"/>
        <v>7497</v>
      </c>
      <c r="D58" s="23">
        <f t="shared" si="45"/>
        <v>3528</v>
      </c>
      <c r="E58" s="23">
        <v>400</v>
      </c>
      <c r="F58" s="23"/>
      <c r="G58" s="25">
        <f t="shared" si="48"/>
        <v>55525</v>
      </c>
      <c r="H58" s="37">
        <v>1250</v>
      </c>
      <c r="I58" s="37">
        <f t="shared" si="41"/>
        <v>54275</v>
      </c>
      <c r="J58" s="25">
        <v>8000</v>
      </c>
      <c r="K58" s="25"/>
      <c r="L58" s="25"/>
      <c r="M58" s="25"/>
      <c r="N58" s="23"/>
      <c r="O58" s="23">
        <v>360</v>
      </c>
      <c r="P58" s="25">
        <v>200</v>
      </c>
      <c r="Q58" s="25">
        <v>1</v>
      </c>
      <c r="R58" s="23">
        <f t="shared" si="42"/>
        <v>8561</v>
      </c>
      <c r="S58" s="24">
        <f t="shared" si="43"/>
        <v>45714</v>
      </c>
    </row>
    <row r="59" spans="1:19" ht="20.100000000000001" customHeight="1">
      <c r="A59" s="41">
        <v>44440</v>
      </c>
      <c r="B59" s="23">
        <v>44100</v>
      </c>
      <c r="C59" s="23">
        <f t="shared" si="44"/>
        <v>7497</v>
      </c>
      <c r="D59" s="23">
        <f t="shared" si="45"/>
        <v>3528</v>
      </c>
      <c r="E59" s="23">
        <v>400</v>
      </c>
      <c r="F59" s="23"/>
      <c r="G59" s="25">
        <f t="shared" si="48"/>
        <v>55525</v>
      </c>
      <c r="H59" s="37">
        <v>0</v>
      </c>
      <c r="I59" s="37">
        <f t="shared" si="41"/>
        <v>55525</v>
      </c>
      <c r="J59" s="25">
        <v>8000</v>
      </c>
      <c r="K59" s="25"/>
      <c r="L59" s="25"/>
      <c r="M59" s="25"/>
      <c r="N59" s="23"/>
      <c r="O59" s="23">
        <v>360</v>
      </c>
      <c r="P59" s="25">
        <v>200</v>
      </c>
      <c r="Q59" s="25">
        <v>1</v>
      </c>
      <c r="R59" s="23">
        <f t="shared" si="42"/>
        <v>8561</v>
      </c>
      <c r="S59" s="24">
        <f t="shared" si="43"/>
        <v>46964</v>
      </c>
    </row>
    <row r="60" spans="1:19" ht="20.100000000000001" customHeight="1">
      <c r="A60" s="41">
        <v>44470</v>
      </c>
      <c r="B60" s="23">
        <v>44100</v>
      </c>
      <c r="C60" s="23">
        <f>ROUND((B60)*0.28,0)</f>
        <v>12348</v>
      </c>
      <c r="D60" s="23">
        <f>ROUND((B60)*0.09,0)</f>
        <v>3969</v>
      </c>
      <c r="E60" s="23">
        <v>400</v>
      </c>
      <c r="F60" s="23">
        <v>10400</v>
      </c>
      <c r="G60" s="25">
        <f t="shared" si="48"/>
        <v>71217</v>
      </c>
      <c r="H60" s="37">
        <v>0</v>
      </c>
      <c r="I60" s="37">
        <f t="shared" si="41"/>
        <v>71217</v>
      </c>
      <c r="J60" s="25">
        <v>8000</v>
      </c>
      <c r="K60" s="25"/>
      <c r="L60" s="25"/>
      <c r="M60" s="25"/>
      <c r="N60" s="23"/>
      <c r="O60" s="23">
        <v>360</v>
      </c>
      <c r="P60" s="25">
        <v>200</v>
      </c>
      <c r="Q60" s="25">
        <v>1</v>
      </c>
      <c r="R60" s="23">
        <f t="shared" si="42"/>
        <v>8561</v>
      </c>
      <c r="S60" s="24">
        <f t="shared" si="43"/>
        <v>62656</v>
      </c>
    </row>
    <row r="61" spans="1:19" ht="20.100000000000001" customHeight="1">
      <c r="A61" s="41">
        <v>44501</v>
      </c>
      <c r="B61" s="23">
        <v>44100</v>
      </c>
      <c r="C61" s="23">
        <f t="shared" ref="C61:C64" si="49">ROUND((B61)*0.28,0)</f>
        <v>12348</v>
      </c>
      <c r="D61" s="23">
        <f t="shared" ref="D61:D64" si="50">ROUND((B61)*0.09,0)</f>
        <v>3969</v>
      </c>
      <c r="E61" s="23">
        <v>400</v>
      </c>
      <c r="F61" s="23"/>
      <c r="G61" s="25">
        <f t="shared" si="48"/>
        <v>60817</v>
      </c>
      <c r="H61" s="37">
        <v>0</v>
      </c>
      <c r="I61" s="37">
        <f t="shared" si="41"/>
        <v>60817</v>
      </c>
      <c r="J61" s="25">
        <v>8000</v>
      </c>
      <c r="K61" s="25"/>
      <c r="L61" s="25"/>
      <c r="M61" s="25"/>
      <c r="N61" s="23"/>
      <c r="O61" s="23">
        <v>360</v>
      </c>
      <c r="P61" s="25">
        <v>200</v>
      </c>
      <c r="Q61" s="25">
        <v>1</v>
      </c>
      <c r="R61" s="23">
        <f t="shared" si="42"/>
        <v>8561</v>
      </c>
      <c r="S61" s="24">
        <f t="shared" si="43"/>
        <v>52256</v>
      </c>
    </row>
    <row r="62" spans="1:19" ht="20.100000000000001" customHeight="1">
      <c r="A62" s="41">
        <v>44531</v>
      </c>
      <c r="B62" s="23">
        <v>44100</v>
      </c>
      <c r="C62" s="23">
        <f t="shared" si="49"/>
        <v>12348</v>
      </c>
      <c r="D62" s="23">
        <f t="shared" si="50"/>
        <v>3969</v>
      </c>
      <c r="E62" s="23">
        <v>400</v>
      </c>
      <c r="F62" s="23"/>
      <c r="G62" s="25">
        <f t="shared" si="48"/>
        <v>60817</v>
      </c>
      <c r="H62" s="37">
        <v>1250</v>
      </c>
      <c r="I62" s="37">
        <f t="shared" si="41"/>
        <v>59567</v>
      </c>
      <c r="J62" s="25">
        <v>8000</v>
      </c>
      <c r="K62" s="25"/>
      <c r="L62" s="25"/>
      <c r="M62" s="25"/>
      <c r="N62" s="23"/>
      <c r="O62" s="23">
        <v>360</v>
      </c>
      <c r="P62" s="25">
        <v>200</v>
      </c>
      <c r="Q62" s="25">
        <v>1</v>
      </c>
      <c r="R62" s="23">
        <f t="shared" si="42"/>
        <v>8561</v>
      </c>
      <c r="S62" s="24">
        <f t="shared" si="43"/>
        <v>51006</v>
      </c>
    </row>
    <row r="63" spans="1:19" ht="20.100000000000001" customHeight="1">
      <c r="A63" s="41">
        <v>44562</v>
      </c>
      <c r="B63" s="23">
        <v>44100</v>
      </c>
      <c r="C63" s="23">
        <f t="shared" si="49"/>
        <v>12348</v>
      </c>
      <c r="D63" s="23">
        <f t="shared" si="50"/>
        <v>3969</v>
      </c>
      <c r="E63" s="23">
        <v>400</v>
      </c>
      <c r="F63" s="23"/>
      <c r="G63" s="25">
        <f t="shared" si="48"/>
        <v>60817</v>
      </c>
      <c r="H63" s="37">
        <v>1250</v>
      </c>
      <c r="I63" s="37">
        <f t="shared" si="41"/>
        <v>59567</v>
      </c>
      <c r="J63" s="25">
        <v>8000</v>
      </c>
      <c r="K63" s="25"/>
      <c r="L63" s="25"/>
      <c r="M63" s="25"/>
      <c r="N63" s="23"/>
      <c r="O63" s="23">
        <v>360</v>
      </c>
      <c r="P63" s="25">
        <v>200</v>
      </c>
      <c r="Q63" s="25">
        <v>1</v>
      </c>
      <c r="R63" s="23">
        <f t="shared" si="42"/>
        <v>8561</v>
      </c>
      <c r="S63" s="24">
        <f t="shared" si="43"/>
        <v>51006</v>
      </c>
    </row>
    <row r="64" spans="1:19" ht="20.100000000000001" customHeight="1">
      <c r="A64" s="41">
        <v>44593</v>
      </c>
      <c r="B64" s="23">
        <v>44100</v>
      </c>
      <c r="C64" s="23">
        <f t="shared" si="49"/>
        <v>12348</v>
      </c>
      <c r="D64" s="23">
        <f t="shared" si="50"/>
        <v>3969</v>
      </c>
      <c r="E64" s="23">
        <v>400</v>
      </c>
      <c r="F64" s="23"/>
      <c r="G64" s="25">
        <f t="shared" si="48"/>
        <v>60817</v>
      </c>
      <c r="H64" s="37">
        <v>1250</v>
      </c>
      <c r="I64" s="37">
        <f t="shared" si="41"/>
        <v>59567</v>
      </c>
      <c r="J64" s="25">
        <v>8000</v>
      </c>
      <c r="K64" s="23"/>
      <c r="L64" s="23"/>
      <c r="M64" s="23"/>
      <c r="N64" s="23"/>
      <c r="O64" s="23">
        <v>360</v>
      </c>
      <c r="P64" s="25">
        <v>300</v>
      </c>
      <c r="Q64" s="25">
        <v>1</v>
      </c>
      <c r="R64" s="23">
        <f t="shared" si="42"/>
        <v>8661</v>
      </c>
      <c r="S64" s="24">
        <f t="shared" si="43"/>
        <v>50906</v>
      </c>
    </row>
    <row r="65" spans="1:19" ht="20.100000000000001" customHeight="1">
      <c r="A65" s="42" t="s">
        <v>4</v>
      </c>
      <c r="B65" s="24">
        <f>SUM(B53:B64)</f>
        <v>524000</v>
      </c>
      <c r="C65" s="24">
        <f t="shared" ref="C65" si="51">SUM(C53:C64)</f>
        <v>113335</v>
      </c>
      <c r="D65" s="24">
        <f t="shared" ref="D65" si="52">SUM(D53:D64)</f>
        <v>44125</v>
      </c>
      <c r="E65" s="24">
        <f t="shared" ref="E65" si="53">SUM(E53:E64)</f>
        <v>4800</v>
      </c>
      <c r="F65" s="24">
        <f t="shared" ref="F65" si="54">SUM(F53:F64)</f>
        <v>95682</v>
      </c>
      <c r="G65" s="24">
        <f t="shared" ref="G65:S65" si="55">SUM(G53:G64)</f>
        <v>781942</v>
      </c>
      <c r="H65" s="24">
        <f t="shared" si="55"/>
        <v>11250</v>
      </c>
      <c r="I65" s="24">
        <f t="shared" si="55"/>
        <v>770692</v>
      </c>
      <c r="J65" s="24">
        <f t="shared" si="55"/>
        <v>96000</v>
      </c>
      <c r="K65" s="24">
        <f t="shared" si="55"/>
        <v>0</v>
      </c>
      <c r="L65" s="24">
        <f t="shared" si="55"/>
        <v>0</v>
      </c>
      <c r="M65" s="24">
        <f t="shared" si="55"/>
        <v>0</v>
      </c>
      <c r="N65" s="24">
        <f t="shared" si="55"/>
        <v>0</v>
      </c>
      <c r="O65" s="24">
        <f t="shared" si="55"/>
        <v>4320</v>
      </c>
      <c r="P65" s="24">
        <f t="shared" si="55"/>
        <v>2500</v>
      </c>
      <c r="Q65" s="24">
        <f t="shared" si="55"/>
        <v>12</v>
      </c>
      <c r="R65" s="24">
        <f t="shared" si="55"/>
        <v>102832</v>
      </c>
      <c r="S65" s="24">
        <f t="shared" si="55"/>
        <v>667860</v>
      </c>
    </row>
    <row r="66" spans="1:19" ht="20.100000000000001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ht="20.100000000000001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20.100000000000001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20.100000000000001" customHeight="1">
      <c r="A69" s="69" t="s">
        <v>23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</row>
    <row r="70" spans="1:19" ht="20.100000000000001" customHeight="1">
      <c r="A70" s="69" t="s">
        <v>47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1:19" ht="20.100000000000001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 ht="20.100000000000001" customHeight="1">
      <c r="A72" s="18" t="s">
        <v>186</v>
      </c>
      <c r="B72" s="18"/>
      <c r="C72" s="18"/>
      <c r="D72" s="18"/>
      <c r="E72" s="18"/>
      <c r="F72" s="18"/>
      <c r="G72" s="18"/>
      <c r="H72" s="18" t="s">
        <v>187</v>
      </c>
      <c r="I72" s="18"/>
      <c r="J72" s="19"/>
      <c r="K72" s="19"/>
      <c r="L72" s="19"/>
      <c r="M72" s="18"/>
      <c r="N72" s="18"/>
      <c r="O72" s="18"/>
      <c r="P72" s="18"/>
      <c r="Q72" s="18"/>
      <c r="R72" s="18"/>
      <c r="S72" s="18"/>
    </row>
    <row r="73" spans="1:19" ht="20.100000000000001" customHeight="1">
      <c r="A73" s="18"/>
      <c r="B73" s="18"/>
      <c r="C73" s="18"/>
      <c r="D73" s="18"/>
      <c r="E73" s="18"/>
      <c r="F73" s="18"/>
      <c r="G73" s="18"/>
      <c r="H73" s="18"/>
      <c r="I73" s="18"/>
      <c r="J73" s="19"/>
      <c r="K73" s="19"/>
      <c r="L73" s="19"/>
      <c r="M73" s="18"/>
      <c r="N73" s="18"/>
      <c r="O73" s="18"/>
      <c r="P73" s="18"/>
      <c r="Q73" s="18"/>
      <c r="R73" s="18"/>
      <c r="S73" s="18"/>
    </row>
    <row r="74" spans="1:19" ht="39.950000000000003" customHeight="1">
      <c r="A74" s="54" t="s">
        <v>0</v>
      </c>
      <c r="B74" s="54" t="s">
        <v>1</v>
      </c>
      <c r="C74" s="54" t="s">
        <v>2</v>
      </c>
      <c r="D74" s="54" t="s">
        <v>3</v>
      </c>
      <c r="E74" s="54" t="s">
        <v>131</v>
      </c>
      <c r="F74" s="54" t="s">
        <v>127</v>
      </c>
      <c r="G74" s="54" t="s">
        <v>4</v>
      </c>
      <c r="H74" s="54" t="s">
        <v>133</v>
      </c>
      <c r="I74" s="54" t="s">
        <v>4</v>
      </c>
      <c r="J74" s="54" t="s">
        <v>8</v>
      </c>
      <c r="K74" s="54" t="s">
        <v>13</v>
      </c>
      <c r="L74" s="54"/>
      <c r="M74" s="54" t="s">
        <v>138</v>
      </c>
      <c r="N74" s="54" t="s">
        <v>136</v>
      </c>
      <c r="O74" s="54" t="s">
        <v>137</v>
      </c>
      <c r="P74" s="54" t="s">
        <v>130</v>
      </c>
      <c r="Q74" s="54" t="s">
        <v>121</v>
      </c>
      <c r="R74" s="54" t="s">
        <v>5</v>
      </c>
      <c r="S74" s="54" t="s">
        <v>7</v>
      </c>
    </row>
    <row r="75" spans="1:19" ht="20.100000000000001" customHeight="1">
      <c r="A75" s="41">
        <v>44256</v>
      </c>
      <c r="B75" s="23">
        <v>55100</v>
      </c>
      <c r="C75" s="23">
        <f>ROUND((B75)*0.17,0)</f>
        <v>9367</v>
      </c>
      <c r="D75" s="23">
        <f>ROUND((B75)*0.16,0)</f>
        <v>8816</v>
      </c>
      <c r="E75" s="23">
        <f>400+180</f>
        <v>580</v>
      </c>
      <c r="F75" s="23"/>
      <c r="G75" s="37">
        <f t="shared" ref="G75:G85" si="56">SUM(B75:F75)</f>
        <v>73863</v>
      </c>
      <c r="H75" s="37"/>
      <c r="I75" s="37">
        <f t="shared" ref="I75:I85" si="57">G75-H75</f>
        <v>73863</v>
      </c>
      <c r="J75" s="25">
        <v>20000</v>
      </c>
      <c r="K75" s="25"/>
      <c r="L75" s="25"/>
      <c r="M75" s="59"/>
      <c r="N75" s="25">
        <v>3000</v>
      </c>
      <c r="O75" s="23">
        <v>480</v>
      </c>
      <c r="P75" s="25">
        <v>200</v>
      </c>
      <c r="Q75" s="25">
        <v>1</v>
      </c>
      <c r="R75" s="23">
        <f t="shared" ref="R75:R85" si="58">SUM(J75:Q75)</f>
        <v>23681</v>
      </c>
      <c r="S75" s="24">
        <f t="shared" ref="S75:S85" si="59">I75-R75</f>
        <v>50182</v>
      </c>
    </row>
    <row r="76" spans="1:19" ht="20.100000000000001" customHeight="1">
      <c r="A76" s="41">
        <v>44287</v>
      </c>
      <c r="B76" s="23">
        <v>55100</v>
      </c>
      <c r="C76" s="23">
        <f t="shared" ref="C76:C80" si="60">ROUND((B76)*0.17,0)</f>
        <v>9367</v>
      </c>
      <c r="D76" s="23">
        <f t="shared" ref="D76:D80" si="61">ROUND((B76)*0.16,0)</f>
        <v>8816</v>
      </c>
      <c r="E76" s="23">
        <f t="shared" ref="E76:E80" si="62">400+180</f>
        <v>580</v>
      </c>
      <c r="F76" s="23"/>
      <c r="G76" s="37">
        <f t="shared" si="56"/>
        <v>73863</v>
      </c>
      <c r="H76" s="37"/>
      <c r="I76" s="37">
        <f t="shared" si="57"/>
        <v>73863</v>
      </c>
      <c r="J76" s="25">
        <v>20000</v>
      </c>
      <c r="K76" s="25"/>
      <c r="L76" s="25"/>
      <c r="M76" s="59"/>
      <c r="N76" s="25">
        <v>3000</v>
      </c>
      <c r="O76" s="23">
        <v>480</v>
      </c>
      <c r="P76" s="25">
        <v>200</v>
      </c>
      <c r="Q76" s="25">
        <v>1</v>
      </c>
      <c r="R76" s="23">
        <f t="shared" si="58"/>
        <v>23681</v>
      </c>
      <c r="S76" s="24">
        <f t="shared" si="59"/>
        <v>50182</v>
      </c>
    </row>
    <row r="77" spans="1:19" ht="20.100000000000001" customHeight="1">
      <c r="A77" s="41">
        <v>44317</v>
      </c>
      <c r="B77" s="23">
        <v>55100</v>
      </c>
      <c r="C77" s="23">
        <f t="shared" si="60"/>
        <v>9367</v>
      </c>
      <c r="D77" s="23">
        <f t="shared" si="61"/>
        <v>8816</v>
      </c>
      <c r="E77" s="23">
        <f t="shared" si="62"/>
        <v>580</v>
      </c>
      <c r="F77" s="23"/>
      <c r="G77" s="37">
        <f t="shared" si="56"/>
        <v>73863</v>
      </c>
      <c r="H77" s="37"/>
      <c r="I77" s="37">
        <f t="shared" si="57"/>
        <v>73863</v>
      </c>
      <c r="J77" s="25">
        <v>21000</v>
      </c>
      <c r="K77" s="25"/>
      <c r="L77" s="25"/>
      <c r="M77" s="59"/>
      <c r="N77" s="25">
        <v>3000</v>
      </c>
      <c r="O77" s="23">
        <v>480</v>
      </c>
      <c r="P77" s="25">
        <v>200</v>
      </c>
      <c r="Q77" s="25">
        <v>1</v>
      </c>
      <c r="R77" s="23">
        <f t="shared" si="58"/>
        <v>24681</v>
      </c>
      <c r="S77" s="24">
        <f t="shared" si="59"/>
        <v>49182</v>
      </c>
    </row>
    <row r="78" spans="1:19" ht="20.100000000000001" customHeight="1">
      <c r="A78" s="41">
        <v>44348</v>
      </c>
      <c r="B78" s="23">
        <v>55100</v>
      </c>
      <c r="C78" s="23">
        <f t="shared" si="60"/>
        <v>9367</v>
      </c>
      <c r="D78" s="23">
        <f t="shared" si="61"/>
        <v>8816</v>
      </c>
      <c r="E78" s="23">
        <f t="shared" si="62"/>
        <v>580</v>
      </c>
      <c r="F78" s="23"/>
      <c r="G78" s="37">
        <f t="shared" si="56"/>
        <v>73863</v>
      </c>
      <c r="H78" s="37"/>
      <c r="I78" s="37">
        <f t="shared" si="57"/>
        <v>73863</v>
      </c>
      <c r="J78" s="25">
        <v>21000</v>
      </c>
      <c r="K78" s="25"/>
      <c r="L78" s="25"/>
      <c r="M78" s="59"/>
      <c r="N78" s="25">
        <v>3000</v>
      </c>
      <c r="O78" s="23">
        <v>480</v>
      </c>
      <c r="P78" s="25">
        <v>200</v>
      </c>
      <c r="Q78" s="25">
        <v>1</v>
      </c>
      <c r="R78" s="23">
        <f t="shared" si="58"/>
        <v>24681</v>
      </c>
      <c r="S78" s="24">
        <f t="shared" si="59"/>
        <v>49182</v>
      </c>
    </row>
    <row r="79" spans="1:19" ht="20.100000000000001" customHeight="1">
      <c r="A79" s="41">
        <v>44378</v>
      </c>
      <c r="B79" s="23">
        <v>56800</v>
      </c>
      <c r="C79" s="23">
        <f t="shared" si="60"/>
        <v>9656</v>
      </c>
      <c r="D79" s="23">
        <f t="shared" si="61"/>
        <v>9088</v>
      </c>
      <c r="E79" s="23">
        <f t="shared" si="62"/>
        <v>580</v>
      </c>
      <c r="F79" s="23"/>
      <c r="G79" s="37">
        <f t="shared" si="56"/>
        <v>76124</v>
      </c>
      <c r="H79" s="37"/>
      <c r="I79" s="37">
        <f t="shared" si="57"/>
        <v>76124</v>
      </c>
      <c r="J79" s="25">
        <v>21000</v>
      </c>
      <c r="K79" s="25"/>
      <c r="L79" s="25"/>
      <c r="M79" s="59"/>
      <c r="N79" s="25">
        <v>3000</v>
      </c>
      <c r="O79" s="23">
        <v>480</v>
      </c>
      <c r="P79" s="25">
        <v>200</v>
      </c>
      <c r="Q79" s="25">
        <v>1</v>
      </c>
      <c r="R79" s="23">
        <f t="shared" si="58"/>
        <v>24681</v>
      </c>
      <c r="S79" s="24">
        <f t="shared" si="59"/>
        <v>51443</v>
      </c>
    </row>
    <row r="80" spans="1:19" ht="20.100000000000001" customHeight="1">
      <c r="A80" s="41">
        <v>44409</v>
      </c>
      <c r="B80" s="23">
        <v>56800</v>
      </c>
      <c r="C80" s="23">
        <f t="shared" si="60"/>
        <v>9656</v>
      </c>
      <c r="D80" s="23">
        <f t="shared" si="61"/>
        <v>9088</v>
      </c>
      <c r="E80" s="23">
        <f t="shared" si="62"/>
        <v>580</v>
      </c>
      <c r="F80" s="23"/>
      <c r="G80" s="37">
        <f t="shared" si="56"/>
        <v>76124</v>
      </c>
      <c r="H80" s="37"/>
      <c r="I80" s="37">
        <f t="shared" si="57"/>
        <v>76124</v>
      </c>
      <c r="J80" s="25">
        <v>21000</v>
      </c>
      <c r="K80" s="25"/>
      <c r="L80" s="25"/>
      <c r="M80" s="59"/>
      <c r="N80" s="25">
        <v>3000</v>
      </c>
      <c r="O80" s="23">
        <v>480</v>
      </c>
      <c r="P80" s="25">
        <v>200</v>
      </c>
      <c r="Q80" s="25">
        <v>1</v>
      </c>
      <c r="R80" s="23">
        <f t="shared" si="58"/>
        <v>24681</v>
      </c>
      <c r="S80" s="24">
        <f t="shared" si="59"/>
        <v>51443</v>
      </c>
    </row>
    <row r="81" spans="1:19" ht="30.75" customHeight="1">
      <c r="A81" s="43" t="s">
        <v>114</v>
      </c>
      <c r="B81" s="23">
        <v>113600</v>
      </c>
      <c r="C81" s="23">
        <v>25560</v>
      </c>
      <c r="D81" s="23">
        <v>13140</v>
      </c>
      <c r="E81" s="23">
        <v>800</v>
      </c>
      <c r="F81" s="24">
        <v>13375</v>
      </c>
      <c r="G81" s="37">
        <f t="shared" si="56"/>
        <v>166475</v>
      </c>
      <c r="H81" s="37"/>
      <c r="I81" s="37">
        <f t="shared" si="57"/>
        <v>166475</v>
      </c>
      <c r="J81" s="25">
        <v>42000</v>
      </c>
      <c r="K81" s="25"/>
      <c r="L81" s="25"/>
      <c r="M81" s="59"/>
      <c r="N81" s="25">
        <v>6000</v>
      </c>
      <c r="O81" s="23">
        <v>960</v>
      </c>
      <c r="P81" s="25">
        <v>400</v>
      </c>
      <c r="Q81" s="25">
        <v>2</v>
      </c>
      <c r="R81" s="23">
        <f t="shared" si="58"/>
        <v>49362</v>
      </c>
      <c r="S81" s="24">
        <f t="shared" si="59"/>
        <v>117113</v>
      </c>
    </row>
    <row r="82" spans="1:19" ht="20.100000000000001" customHeight="1">
      <c r="A82" s="41">
        <v>44501</v>
      </c>
      <c r="B82" s="23">
        <v>56800</v>
      </c>
      <c r="C82" s="23">
        <f t="shared" ref="C82:C85" si="63">ROUND((B82)*0.28,0)</f>
        <v>15904</v>
      </c>
      <c r="D82" s="23">
        <f>ROUND((B82)*0.09,0)</f>
        <v>5112</v>
      </c>
      <c r="E82" s="23">
        <v>400</v>
      </c>
      <c r="F82" s="23"/>
      <c r="G82" s="37">
        <f t="shared" si="56"/>
        <v>78216</v>
      </c>
      <c r="H82" s="37"/>
      <c r="I82" s="37">
        <f t="shared" si="57"/>
        <v>78216</v>
      </c>
      <c r="J82" s="25">
        <v>21000</v>
      </c>
      <c r="K82" s="25"/>
      <c r="L82" s="25"/>
      <c r="M82" s="59"/>
      <c r="N82" s="25">
        <v>3000</v>
      </c>
      <c r="O82" s="23">
        <v>480</v>
      </c>
      <c r="P82" s="25">
        <v>200</v>
      </c>
      <c r="Q82" s="25">
        <v>1</v>
      </c>
      <c r="R82" s="23">
        <f t="shared" si="58"/>
        <v>24681</v>
      </c>
      <c r="S82" s="24">
        <f t="shared" si="59"/>
        <v>53535</v>
      </c>
    </row>
    <row r="83" spans="1:19" ht="20.100000000000001" customHeight="1">
      <c r="A83" s="41">
        <v>44531</v>
      </c>
      <c r="B83" s="23">
        <v>56800</v>
      </c>
      <c r="C83" s="23">
        <f t="shared" si="63"/>
        <v>15904</v>
      </c>
      <c r="D83" s="23">
        <f t="shared" ref="D83:D85" si="64">ROUND((B83)*0.09,0)</f>
        <v>5112</v>
      </c>
      <c r="E83" s="23">
        <v>400</v>
      </c>
      <c r="F83" s="23"/>
      <c r="G83" s="37">
        <f t="shared" si="56"/>
        <v>78216</v>
      </c>
      <c r="H83" s="37">
        <v>1250</v>
      </c>
      <c r="I83" s="37">
        <f t="shared" si="57"/>
        <v>76966</v>
      </c>
      <c r="J83" s="25">
        <v>21000</v>
      </c>
      <c r="K83" s="25"/>
      <c r="L83" s="25"/>
      <c r="M83" s="25"/>
      <c r="N83" s="23">
        <v>3000</v>
      </c>
      <c r="O83" s="23">
        <v>480</v>
      </c>
      <c r="P83" s="25">
        <v>200</v>
      </c>
      <c r="Q83" s="25">
        <v>1</v>
      </c>
      <c r="R83" s="23">
        <f t="shared" si="58"/>
        <v>24681</v>
      </c>
      <c r="S83" s="24">
        <f t="shared" si="59"/>
        <v>52285</v>
      </c>
    </row>
    <row r="84" spans="1:19" ht="20.100000000000001" customHeight="1">
      <c r="A84" s="41">
        <v>44562</v>
      </c>
      <c r="B84" s="23">
        <v>56800</v>
      </c>
      <c r="C84" s="23">
        <f t="shared" si="63"/>
        <v>15904</v>
      </c>
      <c r="D84" s="23">
        <f t="shared" si="64"/>
        <v>5112</v>
      </c>
      <c r="E84" s="23">
        <v>400</v>
      </c>
      <c r="F84" s="23"/>
      <c r="G84" s="37">
        <f t="shared" si="56"/>
        <v>78216</v>
      </c>
      <c r="H84" s="37">
        <v>1250</v>
      </c>
      <c r="I84" s="37">
        <f t="shared" si="57"/>
        <v>76966</v>
      </c>
      <c r="J84" s="25">
        <v>21000</v>
      </c>
      <c r="K84" s="25"/>
      <c r="L84" s="25"/>
      <c r="M84" s="25"/>
      <c r="N84" s="23"/>
      <c r="O84" s="23">
        <v>480</v>
      </c>
      <c r="P84" s="25">
        <v>200</v>
      </c>
      <c r="Q84" s="25">
        <v>1</v>
      </c>
      <c r="R84" s="23">
        <f t="shared" si="58"/>
        <v>21681</v>
      </c>
      <c r="S84" s="24">
        <f t="shared" si="59"/>
        <v>55285</v>
      </c>
    </row>
    <row r="85" spans="1:19" ht="20.100000000000001" customHeight="1">
      <c r="A85" s="41">
        <v>44593</v>
      </c>
      <c r="B85" s="23">
        <v>56800</v>
      </c>
      <c r="C85" s="23">
        <f t="shared" si="63"/>
        <v>15904</v>
      </c>
      <c r="D85" s="23">
        <f t="shared" si="64"/>
        <v>5112</v>
      </c>
      <c r="E85" s="23">
        <v>400</v>
      </c>
      <c r="F85" s="23"/>
      <c r="G85" s="37">
        <f t="shared" si="56"/>
        <v>78216</v>
      </c>
      <c r="H85" s="37">
        <v>1250</v>
      </c>
      <c r="I85" s="37">
        <f t="shared" si="57"/>
        <v>76966</v>
      </c>
      <c r="J85" s="25">
        <v>21000</v>
      </c>
      <c r="K85" s="23"/>
      <c r="L85" s="23"/>
      <c r="M85" s="23"/>
      <c r="N85" s="23"/>
      <c r="O85" s="23">
        <v>480</v>
      </c>
      <c r="P85" s="25">
        <v>300</v>
      </c>
      <c r="Q85" s="25">
        <v>1</v>
      </c>
      <c r="R85" s="23">
        <f t="shared" si="58"/>
        <v>21781</v>
      </c>
      <c r="S85" s="24">
        <f t="shared" si="59"/>
        <v>55185</v>
      </c>
    </row>
    <row r="86" spans="1:19" ht="20.100000000000001" customHeight="1">
      <c r="A86" s="42" t="s">
        <v>4</v>
      </c>
      <c r="B86" s="24">
        <f>SUM(B75:B85)</f>
        <v>674800</v>
      </c>
      <c r="C86" s="24">
        <f t="shared" ref="C86:S86" si="65">SUM(C75:C85)</f>
        <v>145956</v>
      </c>
      <c r="D86" s="24">
        <f t="shared" si="65"/>
        <v>87028</v>
      </c>
      <c r="E86" s="24">
        <f t="shared" si="65"/>
        <v>5880</v>
      </c>
      <c r="F86" s="24">
        <f t="shared" si="65"/>
        <v>13375</v>
      </c>
      <c r="G86" s="24">
        <f t="shared" si="65"/>
        <v>927039</v>
      </c>
      <c r="H86" s="24">
        <f t="shared" si="65"/>
        <v>3750</v>
      </c>
      <c r="I86" s="24">
        <f t="shared" si="65"/>
        <v>923289</v>
      </c>
      <c r="J86" s="24">
        <f t="shared" si="65"/>
        <v>250000</v>
      </c>
      <c r="K86" s="24">
        <f t="shared" si="65"/>
        <v>0</v>
      </c>
      <c r="L86" s="24">
        <f t="shared" si="65"/>
        <v>0</v>
      </c>
      <c r="M86" s="24">
        <f t="shared" si="65"/>
        <v>0</v>
      </c>
      <c r="N86" s="24">
        <f>SUM(N75:N85)</f>
        <v>30000</v>
      </c>
      <c r="O86" s="24">
        <f t="shared" si="65"/>
        <v>5760</v>
      </c>
      <c r="P86" s="24">
        <f t="shared" si="65"/>
        <v>2500</v>
      </c>
      <c r="Q86" s="24">
        <f t="shared" si="65"/>
        <v>12</v>
      </c>
      <c r="R86" s="24">
        <f t="shared" si="65"/>
        <v>288272</v>
      </c>
      <c r="S86" s="24">
        <f t="shared" si="65"/>
        <v>635017</v>
      </c>
    </row>
    <row r="87" spans="1:19" ht="20.100000000000001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ht="20.100000000000001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ht="20.100000000000001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ht="20.100000000000001" customHeight="1">
      <c r="A90" s="69" t="s">
        <v>23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</row>
    <row r="91" spans="1:19" ht="20.100000000000001" customHeight="1">
      <c r="A91" s="69" t="s">
        <v>47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</row>
    <row r="92" spans="1:19" ht="20.100000000000001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ht="20.100000000000001" customHeight="1">
      <c r="A93" s="18" t="s">
        <v>188</v>
      </c>
      <c r="B93" s="18"/>
      <c r="C93" s="18"/>
      <c r="D93" s="18"/>
      <c r="E93" s="18"/>
      <c r="F93" s="18"/>
      <c r="G93" s="18"/>
      <c r="H93" s="18" t="s">
        <v>162</v>
      </c>
      <c r="I93" s="18"/>
      <c r="J93" s="19"/>
      <c r="K93" s="19"/>
      <c r="L93" s="19"/>
      <c r="M93" s="18"/>
      <c r="N93" s="18"/>
      <c r="O93" s="18"/>
      <c r="P93" s="18"/>
      <c r="Q93" s="18"/>
      <c r="R93" s="18"/>
      <c r="S93" s="18"/>
    </row>
    <row r="94" spans="1:19" ht="20.100000000000001" customHeight="1">
      <c r="A94" s="18"/>
      <c r="B94" s="18"/>
      <c r="C94" s="18"/>
      <c r="D94" s="18"/>
      <c r="E94" s="18"/>
      <c r="F94" s="18"/>
      <c r="G94" s="18"/>
      <c r="H94" s="18"/>
      <c r="I94" s="18"/>
      <c r="J94" s="19"/>
      <c r="K94" s="19"/>
      <c r="L94" s="19"/>
      <c r="M94" s="18"/>
      <c r="N94" s="18"/>
      <c r="O94" s="18"/>
      <c r="P94" s="18"/>
      <c r="Q94" s="18"/>
      <c r="R94" s="18"/>
      <c r="S94" s="18"/>
    </row>
    <row r="95" spans="1:19" ht="39.950000000000003" customHeight="1">
      <c r="A95" s="54" t="s">
        <v>0</v>
      </c>
      <c r="B95" s="54" t="s">
        <v>1</v>
      </c>
      <c r="C95" s="54" t="s">
        <v>2</v>
      </c>
      <c r="D95" s="54" t="s">
        <v>3</v>
      </c>
      <c r="E95" s="54" t="s">
        <v>104</v>
      </c>
      <c r="F95" s="54" t="s">
        <v>127</v>
      </c>
      <c r="G95" s="54" t="s">
        <v>4</v>
      </c>
      <c r="H95" s="54" t="s">
        <v>133</v>
      </c>
      <c r="I95" s="54" t="s">
        <v>4</v>
      </c>
      <c r="J95" s="54" t="s">
        <v>8</v>
      </c>
      <c r="K95" s="54" t="s">
        <v>265</v>
      </c>
      <c r="L95" s="54" t="s">
        <v>24</v>
      </c>
      <c r="M95" s="54" t="s">
        <v>138</v>
      </c>
      <c r="N95" s="54" t="s">
        <v>136</v>
      </c>
      <c r="O95" s="54" t="s">
        <v>137</v>
      </c>
      <c r="P95" s="54" t="s">
        <v>130</v>
      </c>
      <c r="Q95" s="54" t="s">
        <v>121</v>
      </c>
      <c r="R95" s="54" t="s">
        <v>5</v>
      </c>
      <c r="S95" s="54" t="s">
        <v>7</v>
      </c>
    </row>
    <row r="96" spans="1:19" ht="20.100000000000001" customHeight="1">
      <c r="A96" s="41">
        <v>44256</v>
      </c>
      <c r="B96" s="24">
        <v>38600</v>
      </c>
      <c r="C96" s="23">
        <f>ROUND((B96)*0.17,0)</f>
        <v>6562</v>
      </c>
      <c r="D96" s="23"/>
      <c r="E96" s="23"/>
      <c r="F96" s="23"/>
      <c r="G96" s="37">
        <f t="shared" ref="G96" si="66">SUM(B96:F96)</f>
        <v>45162</v>
      </c>
      <c r="H96" s="37">
        <v>1250</v>
      </c>
      <c r="I96" s="37">
        <f t="shared" ref="I96:I108" si="67">G96-H96</f>
        <v>43912</v>
      </c>
      <c r="J96" s="25">
        <v>6000</v>
      </c>
      <c r="K96" s="25"/>
      <c r="L96" s="25">
        <v>255</v>
      </c>
      <c r="M96" s="25">
        <v>1900</v>
      </c>
      <c r="N96" s="23"/>
      <c r="O96" s="23">
        <v>360</v>
      </c>
      <c r="P96" s="25">
        <v>200</v>
      </c>
      <c r="Q96" s="25">
        <v>1</v>
      </c>
      <c r="R96" s="23">
        <f t="shared" ref="R96:R108" si="68">SUM(J96:Q96)</f>
        <v>8716</v>
      </c>
      <c r="S96" s="24">
        <f t="shared" ref="S96:S108" si="69">I96-R96</f>
        <v>35196</v>
      </c>
    </row>
    <row r="97" spans="1:19" ht="20.100000000000001" customHeight="1">
      <c r="A97" s="41">
        <v>44287</v>
      </c>
      <c r="B97" s="24">
        <v>38600</v>
      </c>
      <c r="C97" s="23">
        <f t="shared" ref="C97:C102" si="70">ROUND((B97)*0.17,0)</f>
        <v>6562</v>
      </c>
      <c r="D97" s="23"/>
      <c r="E97" s="23"/>
      <c r="F97" s="23"/>
      <c r="G97" s="37">
        <f t="shared" ref="G97" si="71">SUM(B97:F97)</f>
        <v>45162</v>
      </c>
      <c r="H97" s="37">
        <v>1250</v>
      </c>
      <c r="I97" s="37">
        <f t="shared" si="67"/>
        <v>43912</v>
      </c>
      <c r="J97" s="25">
        <v>10000</v>
      </c>
      <c r="K97" s="25"/>
      <c r="L97" s="25">
        <v>255</v>
      </c>
      <c r="M97" s="25">
        <v>1900</v>
      </c>
      <c r="N97" s="23"/>
      <c r="O97" s="23">
        <v>360</v>
      </c>
      <c r="P97" s="25">
        <v>200</v>
      </c>
      <c r="Q97" s="25">
        <v>1</v>
      </c>
      <c r="R97" s="23">
        <f t="shared" si="68"/>
        <v>12716</v>
      </c>
      <c r="S97" s="24">
        <f t="shared" si="69"/>
        <v>31196</v>
      </c>
    </row>
    <row r="98" spans="1:19" ht="20.100000000000001" customHeight="1">
      <c r="A98" s="41">
        <v>44317</v>
      </c>
      <c r="B98" s="24">
        <v>38600</v>
      </c>
      <c r="C98" s="23">
        <f t="shared" si="70"/>
        <v>6562</v>
      </c>
      <c r="D98" s="23"/>
      <c r="E98" s="23"/>
      <c r="F98" s="23"/>
      <c r="G98" s="37">
        <f t="shared" ref="G98" si="72">SUM(B98:F98)</f>
        <v>45162</v>
      </c>
      <c r="H98" s="37">
        <v>1250</v>
      </c>
      <c r="I98" s="37">
        <f t="shared" si="67"/>
        <v>43912</v>
      </c>
      <c r="J98" s="25">
        <v>10000</v>
      </c>
      <c r="K98" s="25"/>
      <c r="L98" s="25">
        <v>255</v>
      </c>
      <c r="M98" s="25">
        <v>1900</v>
      </c>
      <c r="N98" s="23"/>
      <c r="O98" s="23">
        <v>360</v>
      </c>
      <c r="P98" s="25">
        <v>200</v>
      </c>
      <c r="Q98" s="25">
        <v>1</v>
      </c>
      <c r="R98" s="23">
        <f t="shared" si="68"/>
        <v>12716</v>
      </c>
      <c r="S98" s="24">
        <f t="shared" si="69"/>
        <v>31196</v>
      </c>
    </row>
    <row r="99" spans="1:19" ht="20.100000000000001" customHeight="1">
      <c r="A99" s="41">
        <v>44348</v>
      </c>
      <c r="B99" s="24">
        <v>38600</v>
      </c>
      <c r="C99" s="23">
        <f t="shared" si="70"/>
        <v>6562</v>
      </c>
      <c r="D99" s="23"/>
      <c r="E99" s="23"/>
      <c r="F99" s="23"/>
      <c r="G99" s="25">
        <f t="shared" ref="G99:G108" si="73">SUM(B99:F99)</f>
        <v>45162</v>
      </c>
      <c r="H99" s="37">
        <v>1250</v>
      </c>
      <c r="I99" s="37">
        <f t="shared" si="67"/>
        <v>43912</v>
      </c>
      <c r="J99" s="25">
        <v>10000</v>
      </c>
      <c r="K99" s="25"/>
      <c r="L99" s="25">
        <v>255</v>
      </c>
      <c r="M99" s="25">
        <v>1900</v>
      </c>
      <c r="N99" s="23"/>
      <c r="O99" s="23">
        <v>360</v>
      </c>
      <c r="P99" s="25">
        <v>200</v>
      </c>
      <c r="Q99" s="25">
        <v>1</v>
      </c>
      <c r="R99" s="23">
        <f t="shared" si="68"/>
        <v>12716</v>
      </c>
      <c r="S99" s="24">
        <f t="shared" si="69"/>
        <v>31196</v>
      </c>
    </row>
    <row r="100" spans="1:19" ht="20.100000000000001" customHeight="1">
      <c r="A100" s="41">
        <v>44378</v>
      </c>
      <c r="B100" s="24">
        <v>39800</v>
      </c>
      <c r="C100" s="23">
        <f t="shared" si="70"/>
        <v>6766</v>
      </c>
      <c r="D100" s="23"/>
      <c r="E100" s="23"/>
      <c r="F100" s="23"/>
      <c r="G100" s="25">
        <f t="shared" si="73"/>
        <v>46566</v>
      </c>
      <c r="H100" s="37">
        <v>1250</v>
      </c>
      <c r="I100" s="37">
        <f t="shared" si="67"/>
        <v>45316</v>
      </c>
      <c r="J100" s="25">
        <v>10000</v>
      </c>
      <c r="K100" s="25"/>
      <c r="L100" s="25">
        <v>255</v>
      </c>
      <c r="M100" s="25">
        <v>1900</v>
      </c>
      <c r="N100" s="23"/>
      <c r="O100" s="23">
        <v>360</v>
      </c>
      <c r="P100" s="25">
        <v>200</v>
      </c>
      <c r="Q100" s="25">
        <v>1</v>
      </c>
      <c r="R100" s="23">
        <f t="shared" si="68"/>
        <v>12716</v>
      </c>
      <c r="S100" s="24">
        <f t="shared" si="69"/>
        <v>32600</v>
      </c>
    </row>
    <row r="101" spans="1:19" ht="20.100000000000001" customHeight="1">
      <c r="A101" s="41">
        <v>44409</v>
      </c>
      <c r="B101" s="24">
        <v>39800</v>
      </c>
      <c r="C101" s="23">
        <f t="shared" si="70"/>
        <v>6766</v>
      </c>
      <c r="D101" s="23"/>
      <c r="E101" s="23"/>
      <c r="F101" s="23"/>
      <c r="G101" s="25">
        <f t="shared" si="73"/>
        <v>46566</v>
      </c>
      <c r="H101" s="37">
        <v>1250</v>
      </c>
      <c r="I101" s="37">
        <f t="shared" si="67"/>
        <v>45316</v>
      </c>
      <c r="J101" s="25">
        <v>10000</v>
      </c>
      <c r="K101" s="25"/>
      <c r="L101" s="25">
        <v>255</v>
      </c>
      <c r="M101" s="25">
        <v>1900</v>
      </c>
      <c r="N101" s="23"/>
      <c r="O101" s="23">
        <v>360</v>
      </c>
      <c r="P101" s="25">
        <v>200</v>
      </c>
      <c r="Q101" s="25">
        <v>1</v>
      </c>
      <c r="R101" s="23">
        <f t="shared" si="68"/>
        <v>12716</v>
      </c>
      <c r="S101" s="24">
        <f t="shared" si="69"/>
        <v>32600</v>
      </c>
    </row>
    <row r="102" spans="1:19" ht="20.100000000000001" customHeight="1">
      <c r="A102" s="41">
        <v>44440</v>
      </c>
      <c r="B102" s="24">
        <v>39800</v>
      </c>
      <c r="C102" s="23">
        <f t="shared" si="70"/>
        <v>6766</v>
      </c>
      <c r="D102" s="23"/>
      <c r="E102" s="23"/>
      <c r="F102" s="23"/>
      <c r="G102" s="25">
        <f t="shared" si="73"/>
        <v>46566</v>
      </c>
      <c r="H102" s="37">
        <v>0</v>
      </c>
      <c r="I102" s="37">
        <f t="shared" si="67"/>
        <v>46566</v>
      </c>
      <c r="J102" s="25">
        <v>10000</v>
      </c>
      <c r="K102" s="25"/>
      <c r="L102" s="25">
        <v>120</v>
      </c>
      <c r="M102" s="25">
        <v>1900</v>
      </c>
      <c r="N102" s="23"/>
      <c r="O102" s="23">
        <v>360</v>
      </c>
      <c r="P102" s="25">
        <v>200</v>
      </c>
      <c r="Q102" s="25">
        <v>1</v>
      </c>
      <c r="R102" s="23">
        <f t="shared" si="68"/>
        <v>12581</v>
      </c>
      <c r="S102" s="24">
        <f t="shared" si="69"/>
        <v>33985</v>
      </c>
    </row>
    <row r="103" spans="1:19" ht="20.100000000000001" customHeight="1">
      <c r="A103" s="41">
        <v>44440</v>
      </c>
      <c r="B103" s="24">
        <v>0</v>
      </c>
      <c r="C103" s="23">
        <v>0</v>
      </c>
      <c r="D103" s="23"/>
      <c r="E103" s="23"/>
      <c r="F103" s="23">
        <v>54233</v>
      </c>
      <c r="G103" s="25">
        <f t="shared" ref="G103" si="74">SUM(B103:F103)</f>
        <v>54233</v>
      </c>
      <c r="H103" s="37">
        <v>0</v>
      </c>
      <c r="I103" s="37">
        <f t="shared" ref="I103" si="75">G103-H103</f>
        <v>54233</v>
      </c>
      <c r="J103" s="25">
        <v>0</v>
      </c>
      <c r="K103" s="25"/>
      <c r="L103" s="25">
        <v>0</v>
      </c>
      <c r="M103" s="25">
        <v>0</v>
      </c>
      <c r="N103" s="23"/>
      <c r="O103" s="23">
        <v>0</v>
      </c>
      <c r="P103" s="25">
        <v>0</v>
      </c>
      <c r="Q103" s="25">
        <v>1</v>
      </c>
      <c r="R103" s="23">
        <f t="shared" ref="R103" si="76">SUM(J103:Q103)</f>
        <v>1</v>
      </c>
      <c r="S103" s="24">
        <f t="shared" ref="S103" si="77">I103-R103</f>
        <v>54232</v>
      </c>
    </row>
    <row r="104" spans="1:19" ht="20.100000000000001" customHeight="1">
      <c r="A104" s="41">
        <v>44470</v>
      </c>
      <c r="B104" s="24">
        <v>39800</v>
      </c>
      <c r="C104" s="23">
        <f>ROUND((B104)*0.28,0)</f>
        <v>11144</v>
      </c>
      <c r="D104" s="23"/>
      <c r="E104" s="23"/>
      <c r="F104" s="23">
        <v>9025</v>
      </c>
      <c r="G104" s="25">
        <f t="shared" si="73"/>
        <v>59969</v>
      </c>
      <c r="H104" s="37">
        <v>0</v>
      </c>
      <c r="I104" s="37">
        <f t="shared" si="67"/>
        <v>59969</v>
      </c>
      <c r="J104" s="25">
        <v>10000</v>
      </c>
      <c r="K104" s="25"/>
      <c r="L104" s="25">
        <v>120</v>
      </c>
      <c r="M104" s="25">
        <v>1900</v>
      </c>
      <c r="N104" s="23"/>
      <c r="O104" s="23">
        <v>360</v>
      </c>
      <c r="P104" s="25">
        <v>200</v>
      </c>
      <c r="Q104" s="25">
        <v>1</v>
      </c>
      <c r="R104" s="23">
        <f t="shared" si="68"/>
        <v>12581</v>
      </c>
      <c r="S104" s="24">
        <f t="shared" si="69"/>
        <v>47388</v>
      </c>
    </row>
    <row r="105" spans="1:19" ht="20.100000000000001" customHeight="1">
      <c r="A105" s="41">
        <v>44501</v>
      </c>
      <c r="B105" s="24">
        <v>39800</v>
      </c>
      <c r="C105" s="23">
        <f t="shared" ref="C105:C108" si="78">ROUND((B105)*0.28,0)</f>
        <v>11144</v>
      </c>
      <c r="D105" s="23"/>
      <c r="E105" s="23"/>
      <c r="F105" s="23"/>
      <c r="G105" s="25">
        <f t="shared" si="73"/>
        <v>50944</v>
      </c>
      <c r="H105" s="37">
        <v>0</v>
      </c>
      <c r="I105" s="37">
        <f t="shared" si="67"/>
        <v>50944</v>
      </c>
      <c r="J105" s="25">
        <v>10000</v>
      </c>
      <c r="K105" s="25"/>
      <c r="L105" s="25">
        <f>120+135</f>
        <v>255</v>
      </c>
      <c r="M105" s="25"/>
      <c r="N105" s="23"/>
      <c r="O105" s="23">
        <v>360</v>
      </c>
      <c r="P105" s="25">
        <v>200</v>
      </c>
      <c r="Q105" s="25">
        <v>1</v>
      </c>
      <c r="R105" s="23">
        <f t="shared" si="68"/>
        <v>10816</v>
      </c>
      <c r="S105" s="24">
        <f t="shared" si="69"/>
        <v>40128</v>
      </c>
    </row>
    <row r="106" spans="1:19" ht="20.100000000000001" customHeight="1">
      <c r="A106" s="41">
        <v>44531</v>
      </c>
      <c r="B106" s="24">
        <v>39800</v>
      </c>
      <c r="C106" s="23">
        <f t="shared" si="78"/>
        <v>11144</v>
      </c>
      <c r="D106" s="23"/>
      <c r="E106" s="23"/>
      <c r="F106" s="23"/>
      <c r="G106" s="25">
        <f t="shared" si="73"/>
        <v>50944</v>
      </c>
      <c r="H106" s="37">
        <v>1250</v>
      </c>
      <c r="I106" s="37">
        <f t="shared" si="67"/>
        <v>49694</v>
      </c>
      <c r="J106" s="25">
        <v>10000</v>
      </c>
      <c r="K106" s="25"/>
      <c r="L106" s="25">
        <v>255</v>
      </c>
      <c r="M106" s="25"/>
      <c r="N106" s="23"/>
      <c r="O106" s="23">
        <v>360</v>
      </c>
      <c r="P106" s="25">
        <v>200</v>
      </c>
      <c r="Q106" s="25">
        <v>1</v>
      </c>
      <c r="R106" s="23">
        <f t="shared" si="68"/>
        <v>10816</v>
      </c>
      <c r="S106" s="24">
        <f t="shared" si="69"/>
        <v>38878</v>
      </c>
    </row>
    <row r="107" spans="1:19" ht="20.100000000000001" customHeight="1">
      <c r="A107" s="41">
        <v>44562</v>
      </c>
      <c r="B107" s="24">
        <v>39800</v>
      </c>
      <c r="C107" s="23">
        <f t="shared" si="78"/>
        <v>11144</v>
      </c>
      <c r="D107" s="23"/>
      <c r="E107" s="23"/>
      <c r="F107" s="23"/>
      <c r="G107" s="25">
        <f t="shared" si="73"/>
        <v>50944</v>
      </c>
      <c r="H107" s="37">
        <v>1250</v>
      </c>
      <c r="I107" s="37">
        <f t="shared" si="67"/>
        <v>49694</v>
      </c>
      <c r="J107" s="25">
        <v>10000</v>
      </c>
      <c r="K107" s="25">
        <v>3209</v>
      </c>
      <c r="L107" s="25">
        <v>255</v>
      </c>
      <c r="M107" s="25"/>
      <c r="N107" s="23"/>
      <c r="O107" s="23">
        <v>360</v>
      </c>
      <c r="P107" s="25">
        <v>200</v>
      </c>
      <c r="Q107" s="25">
        <v>1</v>
      </c>
      <c r="R107" s="23">
        <f t="shared" si="68"/>
        <v>14025</v>
      </c>
      <c r="S107" s="24">
        <f t="shared" si="69"/>
        <v>35669</v>
      </c>
    </row>
    <row r="108" spans="1:19" ht="20.100000000000001" customHeight="1">
      <c r="A108" s="41">
        <v>44593</v>
      </c>
      <c r="B108" s="24">
        <v>39800</v>
      </c>
      <c r="C108" s="23">
        <f t="shared" si="78"/>
        <v>11144</v>
      </c>
      <c r="D108" s="23"/>
      <c r="E108" s="23"/>
      <c r="F108" s="23"/>
      <c r="G108" s="25">
        <f t="shared" si="73"/>
        <v>50944</v>
      </c>
      <c r="H108" s="37">
        <v>1250</v>
      </c>
      <c r="I108" s="37">
        <f t="shared" si="67"/>
        <v>49694</v>
      </c>
      <c r="J108" s="25">
        <v>10000</v>
      </c>
      <c r="K108" s="18"/>
      <c r="L108" s="25">
        <v>255</v>
      </c>
      <c r="M108" s="25"/>
      <c r="N108" s="18"/>
      <c r="O108" s="23">
        <v>360</v>
      </c>
      <c r="P108" s="25">
        <v>300</v>
      </c>
      <c r="Q108" s="25">
        <v>1</v>
      </c>
      <c r="R108" s="23">
        <f t="shared" si="68"/>
        <v>10916</v>
      </c>
      <c r="S108" s="24">
        <f t="shared" si="69"/>
        <v>38778</v>
      </c>
    </row>
    <row r="109" spans="1:19" ht="20.100000000000001" customHeight="1">
      <c r="A109" s="42" t="s">
        <v>4</v>
      </c>
      <c r="B109" s="24">
        <f>SUM(B96:B108)</f>
        <v>472800</v>
      </c>
      <c r="C109" s="24">
        <f t="shared" ref="C109" si="79">SUM(C96:C108)</f>
        <v>102266</v>
      </c>
      <c r="D109" s="24">
        <f t="shared" ref="D109" si="80">SUM(D96:D108)</f>
        <v>0</v>
      </c>
      <c r="E109" s="24">
        <f t="shared" ref="E109" si="81">SUM(E96:E108)</f>
        <v>0</v>
      </c>
      <c r="F109" s="24">
        <f t="shared" ref="F109" si="82">SUM(F96:F108)</f>
        <v>63258</v>
      </c>
      <c r="G109" s="24">
        <f t="shared" ref="G109:S109" si="83">SUM(G96:G108)</f>
        <v>638324</v>
      </c>
      <c r="H109" s="24">
        <f t="shared" si="83"/>
        <v>11250</v>
      </c>
      <c r="I109" s="24">
        <f t="shared" si="83"/>
        <v>627074</v>
      </c>
      <c r="J109" s="24">
        <f t="shared" si="83"/>
        <v>116000</v>
      </c>
      <c r="K109" s="24">
        <f t="shared" si="83"/>
        <v>3209</v>
      </c>
      <c r="L109" s="24">
        <f t="shared" si="83"/>
        <v>2790</v>
      </c>
      <c r="M109" s="24">
        <f t="shared" si="83"/>
        <v>15200</v>
      </c>
      <c r="N109" s="24">
        <f t="shared" si="83"/>
        <v>0</v>
      </c>
      <c r="O109" s="24">
        <f t="shared" si="83"/>
        <v>4320</v>
      </c>
      <c r="P109" s="24">
        <f t="shared" si="83"/>
        <v>2500</v>
      </c>
      <c r="Q109" s="24">
        <f t="shared" si="83"/>
        <v>13</v>
      </c>
      <c r="R109" s="24">
        <f t="shared" si="83"/>
        <v>144032</v>
      </c>
      <c r="S109" s="24">
        <f t="shared" si="83"/>
        <v>483042</v>
      </c>
    </row>
    <row r="110" spans="1:19" ht="20.100000000000001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ht="20.100000000000001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ht="20.100000000000001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20.100000000000001" customHeight="1">
      <c r="A113" s="69" t="s">
        <v>23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</row>
    <row r="114" spans="1:19" ht="20.100000000000001" customHeight="1">
      <c r="A114" s="69" t="s">
        <v>47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</row>
    <row r="115" spans="1:19" ht="20.100000000000001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ht="20.100000000000001" customHeight="1">
      <c r="A116" s="18" t="s">
        <v>189</v>
      </c>
      <c r="B116" s="18"/>
      <c r="C116" s="18"/>
      <c r="D116" s="18"/>
      <c r="E116" s="18"/>
      <c r="F116" s="18"/>
      <c r="G116" s="18"/>
      <c r="H116" s="18" t="s">
        <v>163</v>
      </c>
      <c r="I116" s="18"/>
      <c r="J116" s="19"/>
      <c r="K116" s="19"/>
      <c r="L116" s="19"/>
      <c r="M116" s="18"/>
      <c r="N116" s="18"/>
      <c r="O116" s="18"/>
      <c r="P116" s="18"/>
      <c r="Q116" s="18"/>
      <c r="R116" s="18"/>
      <c r="S116" s="18"/>
    </row>
    <row r="117" spans="1:19" ht="20.100000000000001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9"/>
      <c r="K117" s="19"/>
      <c r="L117" s="19"/>
      <c r="M117" s="18"/>
      <c r="N117" s="18"/>
      <c r="O117" s="18"/>
      <c r="P117" s="18"/>
      <c r="Q117" s="18"/>
      <c r="R117" s="18"/>
      <c r="S117" s="18"/>
    </row>
    <row r="118" spans="1:19" ht="39.950000000000003" customHeight="1">
      <c r="A118" s="54" t="s">
        <v>0</v>
      </c>
      <c r="B118" s="54" t="s">
        <v>1</v>
      </c>
      <c r="C118" s="54" t="s">
        <v>2</v>
      </c>
      <c r="D118" s="54" t="s">
        <v>3</v>
      </c>
      <c r="E118" s="54" t="s">
        <v>104</v>
      </c>
      <c r="F118" s="54" t="s">
        <v>127</v>
      </c>
      <c r="G118" s="54" t="s">
        <v>4</v>
      </c>
      <c r="H118" s="54" t="s">
        <v>133</v>
      </c>
      <c r="I118" s="54" t="s">
        <v>4</v>
      </c>
      <c r="J118" s="54" t="s">
        <v>8</v>
      </c>
      <c r="K118" s="54" t="s">
        <v>134</v>
      </c>
      <c r="L118" s="54"/>
      <c r="M118" s="54" t="s">
        <v>141</v>
      </c>
      <c r="N118" s="54" t="s">
        <v>136</v>
      </c>
      <c r="O118" s="54" t="s">
        <v>137</v>
      </c>
      <c r="P118" s="54" t="s">
        <v>130</v>
      </c>
      <c r="Q118" s="54" t="s">
        <v>121</v>
      </c>
      <c r="R118" s="54" t="s">
        <v>5</v>
      </c>
      <c r="S118" s="54" t="s">
        <v>7</v>
      </c>
    </row>
    <row r="119" spans="1:19" ht="20.100000000000001" customHeight="1">
      <c r="A119" s="41">
        <v>44256</v>
      </c>
      <c r="B119" s="24">
        <v>67100</v>
      </c>
      <c r="C119" s="23">
        <f>ROUND((B119)*0.17,0)</f>
        <v>11407</v>
      </c>
      <c r="D119" s="23">
        <f>ROUND((B119)*0.08,0)</f>
        <v>5368</v>
      </c>
      <c r="E119" s="23">
        <v>600</v>
      </c>
      <c r="F119" s="23"/>
      <c r="G119" s="37">
        <f t="shared" ref="G119" si="84">SUM(B119:F119)</f>
        <v>84475</v>
      </c>
      <c r="H119" s="37">
        <v>1250</v>
      </c>
      <c r="I119" s="37">
        <f t="shared" ref="I119:I131" si="85">G119-H119</f>
        <v>83225</v>
      </c>
      <c r="J119" s="25">
        <v>20000</v>
      </c>
      <c r="K119" s="25"/>
      <c r="L119" s="25"/>
      <c r="M119" s="25">
        <v>5100</v>
      </c>
      <c r="N119" s="23">
        <v>6000</v>
      </c>
      <c r="O119" s="23">
        <v>480</v>
      </c>
      <c r="P119" s="25">
        <v>200</v>
      </c>
      <c r="Q119" s="25">
        <v>1</v>
      </c>
      <c r="R119" s="23">
        <f t="shared" ref="R119:R131" si="86">SUM(J119:Q119)</f>
        <v>31781</v>
      </c>
      <c r="S119" s="24">
        <f t="shared" ref="S119:S131" si="87">I119-R119</f>
        <v>51444</v>
      </c>
    </row>
    <row r="120" spans="1:19" ht="20.100000000000001" customHeight="1">
      <c r="A120" s="41">
        <v>44287</v>
      </c>
      <c r="B120" s="24">
        <v>67100</v>
      </c>
      <c r="C120" s="23">
        <f t="shared" ref="C120:C125" si="88">ROUND((B120)*0.17,0)</f>
        <v>11407</v>
      </c>
      <c r="D120" s="23">
        <f t="shared" ref="D120:D125" si="89">ROUND((B120)*0.08,0)</f>
        <v>5368</v>
      </c>
      <c r="E120" s="23">
        <v>600</v>
      </c>
      <c r="F120" s="23"/>
      <c r="G120" s="37">
        <f t="shared" ref="G120" si="90">SUM(B120:F120)</f>
        <v>84475</v>
      </c>
      <c r="H120" s="37">
        <v>1250</v>
      </c>
      <c r="I120" s="37">
        <f t="shared" si="85"/>
        <v>83225</v>
      </c>
      <c r="J120" s="25">
        <v>20000</v>
      </c>
      <c r="K120" s="25"/>
      <c r="L120" s="25"/>
      <c r="M120" s="25">
        <v>5100</v>
      </c>
      <c r="N120" s="23">
        <v>6000</v>
      </c>
      <c r="O120" s="23">
        <v>480</v>
      </c>
      <c r="P120" s="25">
        <v>200</v>
      </c>
      <c r="Q120" s="25">
        <v>1</v>
      </c>
      <c r="R120" s="23">
        <f t="shared" si="86"/>
        <v>31781</v>
      </c>
      <c r="S120" s="24">
        <f t="shared" si="87"/>
        <v>51444</v>
      </c>
    </row>
    <row r="121" spans="1:19" ht="20.100000000000001" customHeight="1">
      <c r="A121" s="41">
        <v>44317</v>
      </c>
      <c r="B121" s="24">
        <v>67100</v>
      </c>
      <c r="C121" s="23">
        <f t="shared" si="88"/>
        <v>11407</v>
      </c>
      <c r="D121" s="23">
        <f t="shared" si="89"/>
        <v>5368</v>
      </c>
      <c r="E121" s="23">
        <v>600</v>
      </c>
      <c r="F121" s="23"/>
      <c r="G121" s="37">
        <f t="shared" ref="G121" si="91">SUM(B121:F121)</f>
        <v>84475</v>
      </c>
      <c r="H121" s="37">
        <v>1250</v>
      </c>
      <c r="I121" s="37">
        <f t="shared" si="85"/>
        <v>83225</v>
      </c>
      <c r="J121" s="25">
        <v>20000</v>
      </c>
      <c r="K121" s="25"/>
      <c r="L121" s="25"/>
      <c r="M121" s="25">
        <v>5100</v>
      </c>
      <c r="N121" s="23">
        <v>6000</v>
      </c>
      <c r="O121" s="23">
        <v>480</v>
      </c>
      <c r="P121" s="25">
        <v>200</v>
      </c>
      <c r="Q121" s="25">
        <v>1</v>
      </c>
      <c r="R121" s="23">
        <f t="shared" si="86"/>
        <v>31781</v>
      </c>
      <c r="S121" s="24">
        <f t="shared" si="87"/>
        <v>51444</v>
      </c>
    </row>
    <row r="122" spans="1:19" ht="20.100000000000001" customHeight="1">
      <c r="A122" s="41">
        <v>44348</v>
      </c>
      <c r="B122" s="24">
        <v>67100</v>
      </c>
      <c r="C122" s="23">
        <f t="shared" si="88"/>
        <v>11407</v>
      </c>
      <c r="D122" s="23">
        <f t="shared" si="89"/>
        <v>5368</v>
      </c>
      <c r="E122" s="23">
        <v>600</v>
      </c>
      <c r="F122" s="23"/>
      <c r="G122" s="25">
        <f t="shared" ref="G122:G131" si="92">SUM(B122:F122)</f>
        <v>84475</v>
      </c>
      <c r="H122" s="37">
        <v>1250</v>
      </c>
      <c r="I122" s="37">
        <f t="shared" si="85"/>
        <v>83225</v>
      </c>
      <c r="J122" s="25">
        <v>20000</v>
      </c>
      <c r="K122" s="18"/>
      <c r="L122" s="25"/>
      <c r="M122" s="25">
        <v>5100</v>
      </c>
      <c r="N122" s="23">
        <v>6000</v>
      </c>
      <c r="O122" s="23">
        <v>480</v>
      </c>
      <c r="P122" s="25">
        <v>200</v>
      </c>
      <c r="Q122" s="25">
        <v>1</v>
      </c>
      <c r="R122" s="23">
        <f t="shared" si="86"/>
        <v>31781</v>
      </c>
      <c r="S122" s="24">
        <f t="shared" si="87"/>
        <v>51444</v>
      </c>
    </row>
    <row r="123" spans="1:19" ht="20.100000000000001" customHeight="1">
      <c r="A123" s="41">
        <v>44378</v>
      </c>
      <c r="B123" s="24">
        <v>69100</v>
      </c>
      <c r="C123" s="23">
        <f t="shared" si="88"/>
        <v>11747</v>
      </c>
      <c r="D123" s="23">
        <f t="shared" si="89"/>
        <v>5528</v>
      </c>
      <c r="E123" s="23">
        <v>600</v>
      </c>
      <c r="F123" s="23"/>
      <c r="G123" s="25">
        <f t="shared" si="92"/>
        <v>86975</v>
      </c>
      <c r="H123" s="37">
        <v>1250</v>
      </c>
      <c r="I123" s="37">
        <f t="shared" si="85"/>
        <v>85725</v>
      </c>
      <c r="J123" s="25">
        <v>20000</v>
      </c>
      <c r="K123" s="25"/>
      <c r="L123" s="25"/>
      <c r="M123" s="25">
        <v>5100</v>
      </c>
      <c r="N123" s="23">
        <v>6000</v>
      </c>
      <c r="O123" s="23">
        <v>480</v>
      </c>
      <c r="P123" s="25">
        <v>200</v>
      </c>
      <c r="Q123" s="25">
        <v>1</v>
      </c>
      <c r="R123" s="23">
        <f t="shared" si="86"/>
        <v>31781</v>
      </c>
      <c r="S123" s="24">
        <f t="shared" si="87"/>
        <v>53944</v>
      </c>
    </row>
    <row r="124" spans="1:19" ht="20.100000000000001" customHeight="1">
      <c r="A124" s="41">
        <v>44409</v>
      </c>
      <c r="B124" s="24">
        <v>69100</v>
      </c>
      <c r="C124" s="23">
        <f t="shared" si="88"/>
        <v>11747</v>
      </c>
      <c r="D124" s="23">
        <f t="shared" si="89"/>
        <v>5528</v>
      </c>
      <c r="E124" s="23">
        <v>600</v>
      </c>
      <c r="F124" s="23"/>
      <c r="G124" s="25">
        <f t="shared" si="92"/>
        <v>86975</v>
      </c>
      <c r="H124" s="37">
        <v>1250</v>
      </c>
      <c r="I124" s="37">
        <f t="shared" si="85"/>
        <v>85725</v>
      </c>
      <c r="J124" s="25">
        <v>20000</v>
      </c>
      <c r="K124" s="25"/>
      <c r="L124" s="25"/>
      <c r="M124" s="25">
        <v>5100</v>
      </c>
      <c r="N124" s="23">
        <v>6000</v>
      </c>
      <c r="O124" s="23">
        <v>480</v>
      </c>
      <c r="P124" s="25">
        <v>200</v>
      </c>
      <c r="Q124" s="25">
        <v>1</v>
      </c>
      <c r="R124" s="23">
        <f t="shared" si="86"/>
        <v>31781</v>
      </c>
      <c r="S124" s="24">
        <f t="shared" si="87"/>
        <v>53944</v>
      </c>
    </row>
    <row r="125" spans="1:19" ht="20.100000000000001" customHeight="1">
      <c r="A125" s="41">
        <v>44440</v>
      </c>
      <c r="B125" s="24">
        <v>69100</v>
      </c>
      <c r="C125" s="23">
        <f t="shared" si="88"/>
        <v>11747</v>
      </c>
      <c r="D125" s="23">
        <f t="shared" si="89"/>
        <v>5528</v>
      </c>
      <c r="E125" s="23">
        <v>600</v>
      </c>
      <c r="F125" s="23"/>
      <c r="G125" s="25">
        <f t="shared" si="92"/>
        <v>86975</v>
      </c>
      <c r="H125" s="37">
        <v>0</v>
      </c>
      <c r="I125" s="37">
        <f t="shared" si="85"/>
        <v>86975</v>
      </c>
      <c r="J125" s="25">
        <v>20000</v>
      </c>
      <c r="K125" s="25"/>
      <c r="L125" s="25"/>
      <c r="M125" s="25">
        <v>5100</v>
      </c>
      <c r="N125" s="23">
        <v>6000</v>
      </c>
      <c r="O125" s="23">
        <v>480</v>
      </c>
      <c r="P125" s="25">
        <v>200</v>
      </c>
      <c r="Q125" s="25">
        <v>1</v>
      </c>
      <c r="R125" s="23">
        <f t="shared" si="86"/>
        <v>31781</v>
      </c>
      <c r="S125" s="24">
        <f t="shared" si="87"/>
        <v>55194</v>
      </c>
    </row>
    <row r="126" spans="1:19" ht="20.100000000000001" customHeight="1">
      <c r="A126" s="41">
        <v>44440</v>
      </c>
      <c r="B126" s="24">
        <v>0</v>
      </c>
      <c r="C126" s="23">
        <f t="shared" ref="C126" si="93">ROUND((B126)*0.17,0)</f>
        <v>0</v>
      </c>
      <c r="D126" s="23">
        <f t="shared" ref="D126" si="94">ROUND((B126)*0.08,0)</f>
        <v>0</v>
      </c>
      <c r="E126" s="23">
        <v>0</v>
      </c>
      <c r="F126" s="23">
        <v>171870</v>
      </c>
      <c r="G126" s="25">
        <f t="shared" ref="G126" si="95">SUM(B126:F126)</f>
        <v>171870</v>
      </c>
      <c r="H126" s="37">
        <v>0</v>
      </c>
      <c r="I126" s="37">
        <f t="shared" ref="I126" si="96">G126-H126</f>
        <v>171870</v>
      </c>
      <c r="J126" s="25">
        <v>0</v>
      </c>
      <c r="K126" s="25"/>
      <c r="L126" s="25"/>
      <c r="M126" s="25">
        <v>0</v>
      </c>
      <c r="N126" s="23">
        <v>17000</v>
      </c>
      <c r="O126" s="23">
        <v>0</v>
      </c>
      <c r="P126" s="25">
        <v>0</v>
      </c>
      <c r="Q126" s="25">
        <v>1</v>
      </c>
      <c r="R126" s="23">
        <f t="shared" ref="R126" si="97">SUM(J126:Q126)</f>
        <v>17001</v>
      </c>
      <c r="S126" s="24">
        <f t="shared" ref="S126" si="98">I126-R126</f>
        <v>154869</v>
      </c>
    </row>
    <row r="127" spans="1:19" ht="20.100000000000001" customHeight="1">
      <c r="A127" s="41">
        <v>44470</v>
      </c>
      <c r="B127" s="24">
        <v>69100</v>
      </c>
      <c r="C127" s="23">
        <f>ROUND((B127)*0.28,0)</f>
        <v>19348</v>
      </c>
      <c r="D127" s="23">
        <f>ROUND((B127)*0.09,0)</f>
        <v>6219</v>
      </c>
      <c r="E127" s="23">
        <v>600</v>
      </c>
      <c r="F127" s="23">
        <v>15525</v>
      </c>
      <c r="G127" s="25">
        <f t="shared" si="92"/>
        <v>110792</v>
      </c>
      <c r="H127" s="37">
        <v>0</v>
      </c>
      <c r="I127" s="37">
        <f t="shared" si="85"/>
        <v>110792</v>
      </c>
      <c r="J127" s="25">
        <v>20000</v>
      </c>
      <c r="K127" s="25"/>
      <c r="L127" s="25"/>
      <c r="M127" s="25">
        <v>5100</v>
      </c>
      <c r="N127" s="23">
        <v>6000</v>
      </c>
      <c r="O127" s="23">
        <v>480</v>
      </c>
      <c r="P127" s="25">
        <v>200</v>
      </c>
      <c r="Q127" s="25">
        <v>1</v>
      </c>
      <c r="R127" s="23">
        <f t="shared" si="86"/>
        <v>31781</v>
      </c>
      <c r="S127" s="24">
        <f t="shared" si="87"/>
        <v>79011</v>
      </c>
    </row>
    <row r="128" spans="1:19" ht="20.100000000000001" customHeight="1">
      <c r="A128" s="41">
        <v>44501</v>
      </c>
      <c r="B128" s="24">
        <v>69100</v>
      </c>
      <c r="C128" s="23">
        <f t="shared" ref="C128:C131" si="99">ROUND((B128)*0.28,0)</f>
        <v>19348</v>
      </c>
      <c r="D128" s="23">
        <f t="shared" ref="D128:D131" si="100">ROUND((B128)*0.09,0)</f>
        <v>6219</v>
      </c>
      <c r="E128" s="23">
        <v>600</v>
      </c>
      <c r="F128" s="23"/>
      <c r="G128" s="25">
        <f t="shared" si="92"/>
        <v>95267</v>
      </c>
      <c r="H128" s="37">
        <v>0</v>
      </c>
      <c r="I128" s="37">
        <f t="shared" si="85"/>
        <v>95267</v>
      </c>
      <c r="J128" s="25">
        <v>20000</v>
      </c>
      <c r="K128" s="25"/>
      <c r="L128" s="25"/>
      <c r="M128" s="25">
        <v>5100</v>
      </c>
      <c r="N128" s="23">
        <v>6000</v>
      </c>
      <c r="O128" s="23">
        <v>480</v>
      </c>
      <c r="P128" s="25">
        <v>200</v>
      </c>
      <c r="Q128" s="25">
        <v>1</v>
      </c>
      <c r="R128" s="23">
        <f t="shared" si="86"/>
        <v>31781</v>
      </c>
      <c r="S128" s="24">
        <f t="shared" si="87"/>
        <v>63486</v>
      </c>
    </row>
    <row r="129" spans="1:19" ht="20.100000000000001" customHeight="1">
      <c r="A129" s="41">
        <v>44531</v>
      </c>
      <c r="B129" s="24">
        <v>69100</v>
      </c>
      <c r="C129" s="23">
        <f t="shared" si="99"/>
        <v>19348</v>
      </c>
      <c r="D129" s="23">
        <f t="shared" si="100"/>
        <v>6219</v>
      </c>
      <c r="E129" s="23">
        <v>600</v>
      </c>
      <c r="F129" s="23"/>
      <c r="G129" s="25">
        <f t="shared" si="92"/>
        <v>95267</v>
      </c>
      <c r="H129" s="37">
        <v>0</v>
      </c>
      <c r="I129" s="37">
        <f t="shared" si="85"/>
        <v>95267</v>
      </c>
      <c r="J129" s="25">
        <v>20000</v>
      </c>
      <c r="K129" s="25"/>
      <c r="L129" s="25"/>
      <c r="M129" s="25">
        <v>5100</v>
      </c>
      <c r="N129" s="23">
        <v>6000</v>
      </c>
      <c r="O129" s="23">
        <v>480</v>
      </c>
      <c r="P129" s="25">
        <v>200</v>
      </c>
      <c r="Q129" s="25">
        <v>1</v>
      </c>
      <c r="R129" s="23">
        <f t="shared" si="86"/>
        <v>31781</v>
      </c>
      <c r="S129" s="24">
        <f t="shared" si="87"/>
        <v>63486</v>
      </c>
    </row>
    <row r="130" spans="1:19" ht="20.100000000000001" customHeight="1">
      <c r="A130" s="41">
        <v>44562</v>
      </c>
      <c r="B130" s="24">
        <v>69100</v>
      </c>
      <c r="C130" s="23">
        <f t="shared" si="99"/>
        <v>19348</v>
      </c>
      <c r="D130" s="23">
        <f t="shared" si="100"/>
        <v>6219</v>
      </c>
      <c r="E130" s="23">
        <v>600</v>
      </c>
      <c r="F130" s="23"/>
      <c r="G130" s="25">
        <f t="shared" si="92"/>
        <v>95267</v>
      </c>
      <c r="H130" s="37">
        <v>0</v>
      </c>
      <c r="I130" s="37">
        <f t="shared" si="85"/>
        <v>95267</v>
      </c>
      <c r="J130" s="25">
        <v>20000</v>
      </c>
      <c r="K130" s="25"/>
      <c r="L130" s="25"/>
      <c r="M130" s="25">
        <v>5100</v>
      </c>
      <c r="N130" s="23">
        <v>20000</v>
      </c>
      <c r="O130" s="23">
        <v>480</v>
      </c>
      <c r="P130" s="25">
        <v>200</v>
      </c>
      <c r="Q130" s="25">
        <v>1</v>
      </c>
      <c r="R130" s="23">
        <f t="shared" si="86"/>
        <v>45781</v>
      </c>
      <c r="S130" s="24">
        <f t="shared" si="87"/>
        <v>49486</v>
      </c>
    </row>
    <row r="131" spans="1:19" ht="20.100000000000001" customHeight="1">
      <c r="A131" s="41">
        <v>44593</v>
      </c>
      <c r="B131" s="24">
        <v>69100</v>
      </c>
      <c r="C131" s="23">
        <f t="shared" si="99"/>
        <v>19348</v>
      </c>
      <c r="D131" s="23">
        <f t="shared" si="100"/>
        <v>6219</v>
      </c>
      <c r="E131" s="23">
        <v>600</v>
      </c>
      <c r="F131" s="23"/>
      <c r="G131" s="25">
        <f t="shared" si="92"/>
        <v>95267</v>
      </c>
      <c r="H131" s="37">
        <v>0</v>
      </c>
      <c r="I131" s="37">
        <f t="shared" si="85"/>
        <v>95267</v>
      </c>
      <c r="J131" s="25">
        <v>20000</v>
      </c>
      <c r="K131" s="18"/>
      <c r="L131" s="25"/>
      <c r="M131" s="25">
        <v>5100</v>
      </c>
      <c r="N131" s="23">
        <v>0</v>
      </c>
      <c r="O131" s="23">
        <v>480</v>
      </c>
      <c r="P131" s="25">
        <v>300</v>
      </c>
      <c r="Q131" s="25">
        <v>1</v>
      </c>
      <c r="R131" s="23">
        <f t="shared" si="86"/>
        <v>25881</v>
      </c>
      <c r="S131" s="24">
        <f t="shared" si="87"/>
        <v>69386</v>
      </c>
    </row>
    <row r="132" spans="1:19" ht="20.100000000000001" customHeight="1">
      <c r="A132" s="42" t="s">
        <v>4</v>
      </c>
      <c r="B132" s="24">
        <f>SUM(B119:B131)</f>
        <v>821200</v>
      </c>
      <c r="C132" s="24">
        <f t="shared" ref="C132" si="101">SUM(C119:C131)</f>
        <v>177609</v>
      </c>
      <c r="D132" s="24">
        <f t="shared" ref="D132" si="102">SUM(D119:D131)</f>
        <v>69151</v>
      </c>
      <c r="E132" s="24">
        <f t="shared" ref="E132" si="103">SUM(E119:E131)</f>
        <v>7200</v>
      </c>
      <c r="F132" s="24">
        <f t="shared" ref="F132" si="104">SUM(F119:F131)</f>
        <v>187395</v>
      </c>
      <c r="G132" s="24">
        <f t="shared" ref="G132:S132" si="105">SUM(G119:G131)</f>
        <v>1262555</v>
      </c>
      <c r="H132" s="24">
        <f t="shared" si="105"/>
        <v>7500</v>
      </c>
      <c r="I132" s="24">
        <f t="shared" si="105"/>
        <v>1255055</v>
      </c>
      <c r="J132" s="24">
        <f t="shared" si="105"/>
        <v>240000</v>
      </c>
      <c r="K132" s="24">
        <f t="shared" si="105"/>
        <v>0</v>
      </c>
      <c r="L132" s="24">
        <f t="shared" si="105"/>
        <v>0</v>
      </c>
      <c r="M132" s="24">
        <f t="shared" si="105"/>
        <v>61200</v>
      </c>
      <c r="N132" s="24">
        <f t="shared" si="105"/>
        <v>97000</v>
      </c>
      <c r="O132" s="24">
        <f t="shared" si="105"/>
        <v>5760</v>
      </c>
      <c r="P132" s="24">
        <f t="shared" si="105"/>
        <v>2500</v>
      </c>
      <c r="Q132" s="24">
        <f t="shared" si="105"/>
        <v>13</v>
      </c>
      <c r="R132" s="24">
        <f t="shared" si="105"/>
        <v>406473</v>
      </c>
      <c r="S132" s="24">
        <f t="shared" si="105"/>
        <v>848582</v>
      </c>
    </row>
    <row r="133" spans="1:19" ht="20.100000000000001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ht="20.100000000000001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ht="20.100000000000001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 ht="20.100000000000001" customHeight="1">
      <c r="A136" s="69" t="s">
        <v>23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</row>
    <row r="137" spans="1:19" ht="20.100000000000001" customHeight="1">
      <c r="A137" s="69" t="s">
        <v>47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</row>
    <row r="138" spans="1:19" ht="20.100000000000001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 ht="20.100000000000001" customHeight="1">
      <c r="A139" s="18" t="s">
        <v>190</v>
      </c>
      <c r="B139" s="18"/>
      <c r="C139" s="18"/>
      <c r="D139" s="18"/>
      <c r="E139" s="18"/>
      <c r="F139" s="18"/>
      <c r="G139" s="18"/>
      <c r="H139" s="18" t="s">
        <v>168</v>
      </c>
      <c r="I139" s="18"/>
      <c r="J139" s="19"/>
      <c r="K139" s="19"/>
      <c r="L139" s="19"/>
      <c r="M139" s="18"/>
      <c r="N139" s="18"/>
      <c r="O139" s="18"/>
      <c r="P139" s="18"/>
      <c r="Q139" s="18"/>
      <c r="R139" s="18"/>
      <c r="S139" s="18"/>
    </row>
    <row r="140" spans="1:19" ht="20.100000000000001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9"/>
      <c r="K140" s="19"/>
      <c r="L140" s="19"/>
      <c r="M140" s="18"/>
      <c r="N140" s="18"/>
      <c r="O140" s="18"/>
      <c r="P140" s="18"/>
      <c r="Q140" s="18"/>
      <c r="R140" s="18"/>
      <c r="S140" s="18"/>
    </row>
    <row r="141" spans="1:19" ht="39.950000000000003" customHeight="1">
      <c r="A141" s="54" t="s">
        <v>0</v>
      </c>
      <c r="B141" s="54" t="s">
        <v>1</v>
      </c>
      <c r="C141" s="54" t="s">
        <v>2</v>
      </c>
      <c r="D141" s="54" t="s">
        <v>3</v>
      </c>
      <c r="E141" s="54" t="s">
        <v>104</v>
      </c>
      <c r="F141" s="54" t="s">
        <v>127</v>
      </c>
      <c r="G141" s="54" t="s">
        <v>4</v>
      </c>
      <c r="H141" s="54" t="s">
        <v>133</v>
      </c>
      <c r="I141" s="54" t="s">
        <v>4</v>
      </c>
      <c r="J141" s="54" t="s">
        <v>8</v>
      </c>
      <c r="K141" s="54" t="s">
        <v>13</v>
      </c>
      <c r="L141" s="54" t="s">
        <v>159</v>
      </c>
      <c r="M141" s="54" t="s">
        <v>138</v>
      </c>
      <c r="N141" s="54" t="s">
        <v>136</v>
      </c>
      <c r="O141" s="54" t="s">
        <v>137</v>
      </c>
      <c r="P141" s="54" t="s">
        <v>130</v>
      </c>
      <c r="Q141" s="54" t="s">
        <v>121</v>
      </c>
      <c r="R141" s="54" t="s">
        <v>5</v>
      </c>
      <c r="S141" s="54" t="s">
        <v>7</v>
      </c>
    </row>
    <row r="142" spans="1:19" ht="20.100000000000001" customHeight="1">
      <c r="A142" s="22">
        <v>44256</v>
      </c>
      <c r="B142" s="23">
        <v>34300</v>
      </c>
      <c r="C142" s="23">
        <f>ROUND((B142)*0.17,0)</f>
        <v>5831</v>
      </c>
      <c r="D142" s="23">
        <f t="shared" ref="D142:D148" si="106">ROUND((B142)*0.08,0)</f>
        <v>2744</v>
      </c>
      <c r="E142" s="23">
        <v>400</v>
      </c>
      <c r="F142" s="23"/>
      <c r="G142" s="25">
        <f t="shared" ref="G142" si="107">SUM(B142:F142)</f>
        <v>43275</v>
      </c>
      <c r="H142" s="25">
        <v>1250</v>
      </c>
      <c r="I142" s="25">
        <f t="shared" ref="I142:I153" si="108">G142-H142</f>
        <v>42025</v>
      </c>
      <c r="J142" s="25">
        <v>8000</v>
      </c>
      <c r="K142" s="25"/>
      <c r="L142" s="25"/>
      <c r="M142" s="25"/>
      <c r="N142" s="23"/>
      <c r="O142" s="23">
        <v>360</v>
      </c>
      <c r="P142" s="25">
        <v>200</v>
      </c>
      <c r="Q142" s="25">
        <v>1</v>
      </c>
      <c r="R142" s="23">
        <f t="shared" ref="R142" si="109">SUM(J142:Q142)</f>
        <v>8561</v>
      </c>
      <c r="S142" s="23">
        <f t="shared" ref="S142" si="110">I142-R142</f>
        <v>33464</v>
      </c>
    </row>
    <row r="143" spans="1:19" ht="20.100000000000001" customHeight="1">
      <c r="A143" s="22">
        <v>44287</v>
      </c>
      <c r="B143" s="23">
        <v>34300</v>
      </c>
      <c r="C143" s="23">
        <f t="shared" ref="C143:C148" si="111">ROUND((B143)*0.17,0)</f>
        <v>5831</v>
      </c>
      <c r="D143" s="23">
        <f t="shared" si="106"/>
        <v>2744</v>
      </c>
      <c r="E143" s="23">
        <v>400</v>
      </c>
      <c r="F143" s="23"/>
      <c r="G143" s="25">
        <f t="shared" ref="G143" si="112">SUM(B143:F143)</f>
        <v>43275</v>
      </c>
      <c r="H143" s="25">
        <v>1250</v>
      </c>
      <c r="I143" s="25">
        <f t="shared" si="108"/>
        <v>42025</v>
      </c>
      <c r="J143" s="25">
        <v>8000</v>
      </c>
      <c r="K143" s="25"/>
      <c r="L143" s="25"/>
      <c r="M143" s="25"/>
      <c r="N143" s="23"/>
      <c r="O143" s="23">
        <v>360</v>
      </c>
      <c r="P143" s="25">
        <v>200</v>
      </c>
      <c r="Q143" s="25">
        <v>1</v>
      </c>
      <c r="R143" s="23">
        <f t="shared" ref="R143:R153" si="113">SUM(J143:Q143)</f>
        <v>8561</v>
      </c>
      <c r="S143" s="23">
        <f t="shared" ref="S143:S153" si="114">I143-R143</f>
        <v>33464</v>
      </c>
    </row>
    <row r="144" spans="1:19" ht="20.100000000000001" customHeight="1">
      <c r="A144" s="22">
        <v>44317</v>
      </c>
      <c r="B144" s="23">
        <v>34300</v>
      </c>
      <c r="C144" s="23">
        <f t="shared" si="111"/>
        <v>5831</v>
      </c>
      <c r="D144" s="23">
        <f t="shared" si="106"/>
        <v>2744</v>
      </c>
      <c r="E144" s="23">
        <v>400</v>
      </c>
      <c r="F144" s="23"/>
      <c r="G144" s="25">
        <f t="shared" ref="G144:G153" si="115">SUM(B144:F144)</f>
        <v>43275</v>
      </c>
      <c r="H144" s="25">
        <v>1250</v>
      </c>
      <c r="I144" s="25">
        <f t="shared" si="108"/>
        <v>42025</v>
      </c>
      <c r="J144" s="25">
        <v>8000</v>
      </c>
      <c r="K144" s="25"/>
      <c r="L144" s="25"/>
      <c r="M144" s="25"/>
      <c r="N144" s="23"/>
      <c r="O144" s="23">
        <v>360</v>
      </c>
      <c r="P144" s="25">
        <v>200</v>
      </c>
      <c r="Q144" s="25">
        <v>1</v>
      </c>
      <c r="R144" s="23">
        <f t="shared" si="113"/>
        <v>8561</v>
      </c>
      <c r="S144" s="23">
        <f t="shared" si="114"/>
        <v>33464</v>
      </c>
    </row>
    <row r="145" spans="1:19" ht="20.100000000000001" customHeight="1">
      <c r="A145" s="22">
        <v>44348</v>
      </c>
      <c r="B145" s="23">
        <v>34300</v>
      </c>
      <c r="C145" s="23">
        <f t="shared" si="111"/>
        <v>5831</v>
      </c>
      <c r="D145" s="23">
        <f t="shared" si="106"/>
        <v>2744</v>
      </c>
      <c r="E145" s="23">
        <v>400</v>
      </c>
      <c r="F145" s="23"/>
      <c r="G145" s="25">
        <f t="shared" si="115"/>
        <v>43275</v>
      </c>
      <c r="H145" s="25">
        <v>1250</v>
      </c>
      <c r="I145" s="25">
        <f t="shared" si="108"/>
        <v>42025</v>
      </c>
      <c r="J145" s="25">
        <v>8000</v>
      </c>
      <c r="K145" s="25"/>
      <c r="L145" s="25"/>
      <c r="M145" s="25"/>
      <c r="N145" s="23"/>
      <c r="O145" s="23">
        <v>360</v>
      </c>
      <c r="P145" s="25">
        <v>200</v>
      </c>
      <c r="Q145" s="25">
        <v>1</v>
      </c>
      <c r="R145" s="23">
        <f t="shared" si="113"/>
        <v>8561</v>
      </c>
      <c r="S145" s="23">
        <f t="shared" si="114"/>
        <v>33464</v>
      </c>
    </row>
    <row r="146" spans="1:19" ht="20.100000000000001" customHeight="1">
      <c r="A146" s="22">
        <v>44378</v>
      </c>
      <c r="B146" s="23">
        <v>35300</v>
      </c>
      <c r="C146" s="23">
        <f t="shared" si="111"/>
        <v>6001</v>
      </c>
      <c r="D146" s="23">
        <f t="shared" si="106"/>
        <v>2824</v>
      </c>
      <c r="E146" s="23">
        <v>400</v>
      </c>
      <c r="F146" s="23"/>
      <c r="G146" s="25">
        <f t="shared" si="115"/>
        <v>44525</v>
      </c>
      <c r="H146" s="25">
        <v>1250</v>
      </c>
      <c r="I146" s="25">
        <f t="shared" si="108"/>
        <v>43275</v>
      </c>
      <c r="J146" s="25">
        <v>8000</v>
      </c>
      <c r="K146" s="25"/>
      <c r="L146" s="25"/>
      <c r="M146" s="25"/>
      <c r="N146" s="23"/>
      <c r="O146" s="23">
        <v>360</v>
      </c>
      <c r="P146" s="25">
        <v>200</v>
      </c>
      <c r="Q146" s="25">
        <v>1</v>
      </c>
      <c r="R146" s="23">
        <f t="shared" si="113"/>
        <v>8561</v>
      </c>
      <c r="S146" s="23">
        <f t="shared" si="114"/>
        <v>34714</v>
      </c>
    </row>
    <row r="147" spans="1:19" ht="20.100000000000001" customHeight="1">
      <c r="A147" s="22">
        <v>44409</v>
      </c>
      <c r="B147" s="23">
        <v>35300</v>
      </c>
      <c r="C147" s="23">
        <f t="shared" si="111"/>
        <v>6001</v>
      </c>
      <c r="D147" s="23">
        <f t="shared" si="106"/>
        <v>2824</v>
      </c>
      <c r="E147" s="23">
        <v>400</v>
      </c>
      <c r="F147" s="23"/>
      <c r="G147" s="25">
        <f t="shared" si="115"/>
        <v>44525</v>
      </c>
      <c r="H147" s="25">
        <v>1250</v>
      </c>
      <c r="I147" s="25">
        <f t="shared" si="108"/>
        <v>43275</v>
      </c>
      <c r="J147" s="25">
        <v>8000</v>
      </c>
      <c r="K147" s="25"/>
      <c r="L147" s="25"/>
      <c r="M147" s="25"/>
      <c r="N147" s="23"/>
      <c r="O147" s="23">
        <v>360</v>
      </c>
      <c r="P147" s="25">
        <v>200</v>
      </c>
      <c r="Q147" s="25">
        <v>1</v>
      </c>
      <c r="R147" s="23">
        <f t="shared" si="113"/>
        <v>8561</v>
      </c>
      <c r="S147" s="23">
        <f t="shared" si="114"/>
        <v>34714</v>
      </c>
    </row>
    <row r="148" spans="1:19" ht="20.100000000000001" customHeight="1">
      <c r="A148" s="22">
        <v>44440</v>
      </c>
      <c r="B148" s="23">
        <v>35300</v>
      </c>
      <c r="C148" s="23">
        <f t="shared" si="111"/>
        <v>6001</v>
      </c>
      <c r="D148" s="23">
        <f t="shared" si="106"/>
        <v>2824</v>
      </c>
      <c r="E148" s="23">
        <v>400</v>
      </c>
      <c r="F148" s="23"/>
      <c r="G148" s="25">
        <f t="shared" si="115"/>
        <v>44525</v>
      </c>
      <c r="H148" s="25"/>
      <c r="I148" s="25">
        <f t="shared" si="108"/>
        <v>44525</v>
      </c>
      <c r="J148" s="25">
        <v>8000</v>
      </c>
      <c r="K148" s="25"/>
      <c r="L148" s="25"/>
      <c r="M148" s="25"/>
      <c r="N148" s="23"/>
      <c r="O148" s="23">
        <v>360</v>
      </c>
      <c r="P148" s="25">
        <v>200</v>
      </c>
      <c r="Q148" s="25">
        <v>1</v>
      </c>
      <c r="R148" s="23">
        <f t="shared" si="113"/>
        <v>8561</v>
      </c>
      <c r="S148" s="23">
        <f t="shared" si="114"/>
        <v>35964</v>
      </c>
    </row>
    <row r="149" spans="1:19" ht="20.100000000000001" customHeight="1">
      <c r="A149" s="22">
        <v>44470</v>
      </c>
      <c r="B149" s="23">
        <v>35300</v>
      </c>
      <c r="C149" s="23">
        <f>ROUND((B149)*0.28,0)</f>
        <v>9884</v>
      </c>
      <c r="D149" s="23">
        <f>ROUND((B149)*0.09,0)</f>
        <v>3177</v>
      </c>
      <c r="E149" s="23">
        <v>400</v>
      </c>
      <c r="F149" s="23">
        <v>8325</v>
      </c>
      <c r="G149" s="25">
        <f t="shared" si="115"/>
        <v>57086</v>
      </c>
      <c r="H149" s="25">
        <v>0</v>
      </c>
      <c r="I149" s="25">
        <f t="shared" si="108"/>
        <v>57086</v>
      </c>
      <c r="J149" s="25">
        <v>8000</v>
      </c>
      <c r="K149" s="25"/>
      <c r="L149" s="25"/>
      <c r="M149" s="25"/>
      <c r="N149" s="23"/>
      <c r="O149" s="23">
        <v>360</v>
      </c>
      <c r="P149" s="25">
        <v>200</v>
      </c>
      <c r="Q149" s="25">
        <v>1</v>
      </c>
      <c r="R149" s="23">
        <f t="shared" si="113"/>
        <v>8561</v>
      </c>
      <c r="S149" s="23">
        <f t="shared" si="114"/>
        <v>48525</v>
      </c>
    </row>
    <row r="150" spans="1:19" ht="20.100000000000001" customHeight="1">
      <c r="A150" s="22">
        <v>44501</v>
      </c>
      <c r="B150" s="23">
        <v>35300</v>
      </c>
      <c r="C150" s="23">
        <f t="shared" ref="C150:C153" si="116">ROUND((B150)*0.28,0)</f>
        <v>9884</v>
      </c>
      <c r="D150" s="23">
        <f t="shared" ref="D150:D153" si="117">ROUND((B150)*0.09,0)</f>
        <v>3177</v>
      </c>
      <c r="E150" s="23">
        <v>400</v>
      </c>
      <c r="F150" s="23"/>
      <c r="G150" s="25">
        <f t="shared" si="115"/>
        <v>48761</v>
      </c>
      <c r="H150" s="25">
        <v>0</v>
      </c>
      <c r="I150" s="25">
        <f t="shared" si="108"/>
        <v>48761</v>
      </c>
      <c r="J150" s="25">
        <v>8000</v>
      </c>
      <c r="K150" s="25"/>
      <c r="L150" s="25"/>
      <c r="M150" s="25"/>
      <c r="N150" s="23"/>
      <c r="O150" s="23">
        <v>360</v>
      </c>
      <c r="P150" s="25">
        <v>200</v>
      </c>
      <c r="Q150" s="25">
        <v>1</v>
      </c>
      <c r="R150" s="23">
        <f t="shared" si="113"/>
        <v>8561</v>
      </c>
      <c r="S150" s="23">
        <f t="shared" si="114"/>
        <v>40200</v>
      </c>
    </row>
    <row r="151" spans="1:19" ht="20.100000000000001" customHeight="1">
      <c r="A151" s="22">
        <v>44531</v>
      </c>
      <c r="B151" s="23">
        <v>35300</v>
      </c>
      <c r="C151" s="23">
        <f t="shared" si="116"/>
        <v>9884</v>
      </c>
      <c r="D151" s="23">
        <f t="shared" si="117"/>
        <v>3177</v>
      </c>
      <c r="E151" s="23">
        <v>400</v>
      </c>
      <c r="F151" s="23"/>
      <c r="G151" s="25">
        <f t="shared" si="115"/>
        <v>48761</v>
      </c>
      <c r="H151" s="25">
        <v>1250</v>
      </c>
      <c r="I151" s="25">
        <f t="shared" si="108"/>
        <v>47511</v>
      </c>
      <c r="J151" s="25">
        <v>10000</v>
      </c>
      <c r="K151" s="25"/>
      <c r="L151" s="25"/>
      <c r="M151" s="25"/>
      <c r="N151" s="23"/>
      <c r="O151" s="23">
        <v>360</v>
      </c>
      <c r="P151" s="25">
        <v>200</v>
      </c>
      <c r="Q151" s="25">
        <v>1</v>
      </c>
      <c r="R151" s="23">
        <f t="shared" si="113"/>
        <v>10561</v>
      </c>
      <c r="S151" s="23">
        <f t="shared" si="114"/>
        <v>36950</v>
      </c>
    </row>
    <row r="152" spans="1:19" ht="20.100000000000001" customHeight="1">
      <c r="A152" s="22">
        <v>44562</v>
      </c>
      <c r="B152" s="23">
        <v>35300</v>
      </c>
      <c r="C152" s="23">
        <f t="shared" si="116"/>
        <v>9884</v>
      </c>
      <c r="D152" s="23">
        <f t="shared" si="117"/>
        <v>3177</v>
      </c>
      <c r="E152" s="23">
        <v>400</v>
      </c>
      <c r="F152" s="23"/>
      <c r="G152" s="25">
        <f t="shared" si="115"/>
        <v>48761</v>
      </c>
      <c r="H152" s="25">
        <v>1250</v>
      </c>
      <c r="I152" s="25">
        <f t="shared" si="108"/>
        <v>47511</v>
      </c>
      <c r="J152" s="25">
        <v>10000</v>
      </c>
      <c r="K152" s="25"/>
      <c r="L152" s="25"/>
      <c r="M152" s="25"/>
      <c r="N152" s="23"/>
      <c r="O152" s="23">
        <v>360</v>
      </c>
      <c r="P152" s="25">
        <v>200</v>
      </c>
      <c r="Q152" s="25">
        <v>1</v>
      </c>
      <c r="R152" s="23">
        <f t="shared" si="113"/>
        <v>10561</v>
      </c>
      <c r="S152" s="23">
        <f t="shared" si="114"/>
        <v>36950</v>
      </c>
    </row>
    <row r="153" spans="1:19" ht="20.100000000000001" customHeight="1">
      <c r="A153" s="22">
        <v>44593</v>
      </c>
      <c r="B153" s="23">
        <v>35300</v>
      </c>
      <c r="C153" s="23">
        <f t="shared" si="116"/>
        <v>9884</v>
      </c>
      <c r="D153" s="23">
        <f t="shared" si="117"/>
        <v>3177</v>
      </c>
      <c r="E153" s="23">
        <v>400</v>
      </c>
      <c r="F153" s="23"/>
      <c r="G153" s="25">
        <f t="shared" si="115"/>
        <v>48761</v>
      </c>
      <c r="H153" s="25">
        <v>1250</v>
      </c>
      <c r="I153" s="25">
        <f t="shared" si="108"/>
        <v>47511</v>
      </c>
      <c r="J153" s="25">
        <v>10000</v>
      </c>
      <c r="K153" s="23"/>
      <c r="L153" s="23"/>
      <c r="M153" s="23"/>
      <c r="N153" s="23"/>
      <c r="O153" s="23">
        <v>360</v>
      </c>
      <c r="P153" s="25">
        <v>300</v>
      </c>
      <c r="Q153" s="25">
        <v>1</v>
      </c>
      <c r="R153" s="23">
        <f t="shared" si="113"/>
        <v>10661</v>
      </c>
      <c r="S153" s="23">
        <f t="shared" si="114"/>
        <v>36850</v>
      </c>
    </row>
    <row r="154" spans="1:19" ht="20.100000000000001" customHeight="1">
      <c r="A154" s="26" t="s">
        <v>4</v>
      </c>
      <c r="B154" s="24">
        <f>SUM(B142:B153)</f>
        <v>419600</v>
      </c>
      <c r="C154" s="24">
        <f t="shared" ref="C154:S154" si="118">SUM(C142:C153)</f>
        <v>90747</v>
      </c>
      <c r="D154" s="24">
        <f t="shared" si="118"/>
        <v>35333</v>
      </c>
      <c r="E154" s="24">
        <f t="shared" si="118"/>
        <v>4800</v>
      </c>
      <c r="F154" s="24">
        <f t="shared" si="118"/>
        <v>8325</v>
      </c>
      <c r="G154" s="24">
        <f t="shared" si="118"/>
        <v>558805</v>
      </c>
      <c r="H154" s="24">
        <f t="shared" si="118"/>
        <v>11250</v>
      </c>
      <c r="I154" s="24">
        <f t="shared" si="118"/>
        <v>547555</v>
      </c>
      <c r="J154" s="24">
        <f t="shared" si="118"/>
        <v>102000</v>
      </c>
      <c r="K154" s="24">
        <f t="shared" si="118"/>
        <v>0</v>
      </c>
      <c r="L154" s="24">
        <f t="shared" si="118"/>
        <v>0</v>
      </c>
      <c r="M154" s="24">
        <f t="shared" si="118"/>
        <v>0</v>
      </c>
      <c r="N154" s="24">
        <f t="shared" si="118"/>
        <v>0</v>
      </c>
      <c r="O154" s="24">
        <f t="shared" si="118"/>
        <v>4320</v>
      </c>
      <c r="P154" s="24">
        <f t="shared" si="118"/>
        <v>2500</v>
      </c>
      <c r="Q154" s="24">
        <f t="shared" si="118"/>
        <v>12</v>
      </c>
      <c r="R154" s="24">
        <f t="shared" si="118"/>
        <v>108832</v>
      </c>
      <c r="S154" s="24">
        <f t="shared" si="118"/>
        <v>438723</v>
      </c>
    </row>
    <row r="155" spans="1:19" ht="20.100000000000001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 ht="20.100000000000001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 ht="20.100000000000001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 ht="20.100000000000001" customHeight="1">
      <c r="A158" s="69" t="s">
        <v>23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</row>
    <row r="159" spans="1:19" ht="20.100000000000001" customHeight="1">
      <c r="A159" s="69" t="s">
        <v>47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</row>
    <row r="160" spans="1:19" ht="20.100000000000001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ht="20.100000000000001" customHeight="1">
      <c r="A161" s="18" t="s">
        <v>191</v>
      </c>
      <c r="B161" s="18"/>
      <c r="C161" s="18"/>
      <c r="D161" s="18"/>
      <c r="E161" s="18"/>
      <c r="F161" s="18"/>
      <c r="G161" s="18"/>
      <c r="H161" s="18" t="s">
        <v>192</v>
      </c>
      <c r="I161" s="18"/>
      <c r="J161" s="19"/>
      <c r="K161" s="19"/>
      <c r="L161" s="19"/>
      <c r="M161" s="18"/>
      <c r="N161" s="18"/>
      <c r="O161" s="18"/>
      <c r="P161" s="18"/>
      <c r="Q161" s="18"/>
      <c r="R161" s="18"/>
      <c r="S161" s="18"/>
    </row>
    <row r="162" spans="1:19" ht="20.100000000000001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9"/>
      <c r="K162" s="19"/>
      <c r="L162" s="19"/>
      <c r="M162" s="18"/>
      <c r="N162" s="18"/>
      <c r="O162" s="18"/>
      <c r="P162" s="18"/>
      <c r="Q162" s="18"/>
      <c r="R162" s="18"/>
      <c r="S162" s="18"/>
    </row>
    <row r="163" spans="1:19" ht="39.950000000000003" customHeight="1">
      <c r="A163" s="54" t="s">
        <v>0</v>
      </c>
      <c r="B163" s="54" t="s">
        <v>1</v>
      </c>
      <c r="C163" s="54" t="s">
        <v>2</v>
      </c>
      <c r="D163" s="54" t="s">
        <v>3</v>
      </c>
      <c r="E163" s="54" t="s">
        <v>104</v>
      </c>
      <c r="F163" s="54" t="s">
        <v>127</v>
      </c>
      <c r="G163" s="54" t="s">
        <v>4</v>
      </c>
      <c r="H163" s="54" t="s">
        <v>133</v>
      </c>
      <c r="I163" s="54" t="s">
        <v>4</v>
      </c>
      <c r="J163" s="54" t="s">
        <v>8</v>
      </c>
      <c r="K163" s="54" t="s">
        <v>13</v>
      </c>
      <c r="L163" s="54" t="s">
        <v>26</v>
      </c>
      <c r="M163" s="54" t="s">
        <v>138</v>
      </c>
      <c r="N163" s="54" t="s">
        <v>136</v>
      </c>
      <c r="O163" s="54" t="s">
        <v>137</v>
      </c>
      <c r="P163" s="54" t="s">
        <v>130</v>
      </c>
      <c r="Q163" s="54" t="s">
        <v>121</v>
      </c>
      <c r="R163" s="54" t="s">
        <v>5</v>
      </c>
      <c r="S163" s="54" t="s">
        <v>7</v>
      </c>
    </row>
    <row r="164" spans="1:19" ht="20.100000000000001" customHeight="1">
      <c r="A164" s="41">
        <v>44256</v>
      </c>
      <c r="B164" s="24">
        <v>33000</v>
      </c>
      <c r="C164" s="23">
        <f>ROUND((B164)*0.17,0)</f>
        <v>5610</v>
      </c>
      <c r="D164" s="23">
        <f>ROUND((B164)*0.08,0)</f>
        <v>2640</v>
      </c>
      <c r="E164" s="23">
        <v>400</v>
      </c>
      <c r="F164" s="23"/>
      <c r="G164" s="37">
        <f t="shared" ref="G164" si="119">SUM(B164:F164)</f>
        <v>41650</v>
      </c>
      <c r="H164" s="37"/>
      <c r="I164" s="37">
        <f t="shared" ref="I164:I175" si="120">G164-H164</f>
        <v>41650</v>
      </c>
      <c r="J164" s="25">
        <v>5000</v>
      </c>
      <c r="K164" s="25"/>
      <c r="L164" s="25"/>
      <c r="M164" s="25">
        <v>1575</v>
      </c>
      <c r="N164" s="23"/>
      <c r="O164" s="23">
        <v>360</v>
      </c>
      <c r="P164" s="25">
        <v>200</v>
      </c>
      <c r="Q164" s="25">
        <v>1</v>
      </c>
      <c r="R164" s="23">
        <f t="shared" ref="R164" si="121">SUM(J164:Q164)</f>
        <v>7136</v>
      </c>
      <c r="S164" s="24">
        <f t="shared" ref="S164" si="122">I164-R164</f>
        <v>34514</v>
      </c>
    </row>
    <row r="165" spans="1:19" ht="20.100000000000001" customHeight="1">
      <c r="A165" s="41">
        <v>44287</v>
      </c>
      <c r="B165" s="24">
        <v>33000</v>
      </c>
      <c r="C165" s="23">
        <f t="shared" ref="C165:C170" si="123">ROUND((B165)*0.17,0)</f>
        <v>5610</v>
      </c>
      <c r="D165" s="23">
        <f t="shared" ref="D165:D170" si="124">ROUND((B165)*0.08,0)</f>
        <v>2640</v>
      </c>
      <c r="E165" s="23">
        <v>400</v>
      </c>
      <c r="F165" s="23"/>
      <c r="G165" s="37">
        <f t="shared" ref="G165" si="125">SUM(B165:F165)</f>
        <v>41650</v>
      </c>
      <c r="H165" s="37"/>
      <c r="I165" s="37">
        <f t="shared" si="120"/>
        <v>41650</v>
      </c>
      <c r="J165" s="25">
        <v>5000</v>
      </c>
      <c r="K165" s="25"/>
      <c r="L165" s="25"/>
      <c r="M165" s="25">
        <v>1575</v>
      </c>
      <c r="N165" s="23"/>
      <c r="O165" s="23">
        <v>360</v>
      </c>
      <c r="P165" s="25">
        <v>200</v>
      </c>
      <c r="Q165" s="25">
        <v>1</v>
      </c>
      <c r="R165" s="23">
        <f t="shared" ref="R165:R175" si="126">SUM(J165:Q165)</f>
        <v>7136</v>
      </c>
      <c r="S165" s="24">
        <f t="shared" ref="S165:S175" si="127">I165-R165</f>
        <v>34514</v>
      </c>
    </row>
    <row r="166" spans="1:19" ht="20.100000000000001" customHeight="1">
      <c r="A166" s="41">
        <v>44317</v>
      </c>
      <c r="B166" s="24">
        <v>33000</v>
      </c>
      <c r="C166" s="23">
        <f t="shared" si="123"/>
        <v>5610</v>
      </c>
      <c r="D166" s="23">
        <f t="shared" si="124"/>
        <v>2640</v>
      </c>
      <c r="E166" s="23">
        <v>400</v>
      </c>
      <c r="F166" s="23"/>
      <c r="G166" s="37">
        <f t="shared" ref="G166" si="128">SUM(B166:F166)</f>
        <v>41650</v>
      </c>
      <c r="H166" s="37"/>
      <c r="I166" s="37">
        <f t="shared" si="120"/>
        <v>41650</v>
      </c>
      <c r="J166" s="25">
        <v>5000</v>
      </c>
      <c r="K166" s="25"/>
      <c r="L166" s="25"/>
      <c r="M166" s="25">
        <v>1575</v>
      </c>
      <c r="N166" s="23"/>
      <c r="O166" s="23">
        <v>360</v>
      </c>
      <c r="P166" s="25">
        <v>200</v>
      </c>
      <c r="Q166" s="25">
        <v>1</v>
      </c>
      <c r="R166" s="23">
        <f t="shared" si="126"/>
        <v>7136</v>
      </c>
      <c r="S166" s="24">
        <f t="shared" si="127"/>
        <v>34514</v>
      </c>
    </row>
    <row r="167" spans="1:19" ht="20.100000000000001" customHeight="1">
      <c r="A167" s="41">
        <v>44348</v>
      </c>
      <c r="B167" s="24">
        <v>33000</v>
      </c>
      <c r="C167" s="23">
        <f t="shared" si="123"/>
        <v>5610</v>
      </c>
      <c r="D167" s="23">
        <f t="shared" si="124"/>
        <v>2640</v>
      </c>
      <c r="E167" s="23">
        <v>400</v>
      </c>
      <c r="F167" s="23"/>
      <c r="G167" s="25">
        <f t="shared" ref="G167:G175" si="129">SUM(B167:F167)</f>
        <v>41650</v>
      </c>
      <c r="H167" s="37"/>
      <c r="I167" s="37">
        <f t="shared" si="120"/>
        <v>41650</v>
      </c>
      <c r="J167" s="25">
        <v>5000</v>
      </c>
      <c r="K167" s="25"/>
      <c r="L167" s="25"/>
      <c r="M167" s="25">
        <v>1575</v>
      </c>
      <c r="N167" s="23"/>
      <c r="O167" s="23">
        <v>360</v>
      </c>
      <c r="P167" s="25">
        <v>200</v>
      </c>
      <c r="Q167" s="25">
        <v>1</v>
      </c>
      <c r="R167" s="23">
        <f t="shared" si="126"/>
        <v>7136</v>
      </c>
      <c r="S167" s="24">
        <f t="shared" si="127"/>
        <v>34514</v>
      </c>
    </row>
    <row r="168" spans="1:19" ht="20.100000000000001" customHeight="1">
      <c r="A168" s="41">
        <v>44378</v>
      </c>
      <c r="B168" s="24">
        <v>34000</v>
      </c>
      <c r="C168" s="23">
        <f t="shared" si="123"/>
        <v>5780</v>
      </c>
      <c r="D168" s="23">
        <f t="shared" si="124"/>
        <v>2720</v>
      </c>
      <c r="E168" s="23">
        <v>400</v>
      </c>
      <c r="F168" s="23"/>
      <c r="G168" s="25">
        <f t="shared" si="129"/>
        <v>42900</v>
      </c>
      <c r="H168" s="37"/>
      <c r="I168" s="37">
        <f t="shared" si="120"/>
        <v>42900</v>
      </c>
      <c r="J168" s="25">
        <v>5000</v>
      </c>
      <c r="K168" s="25"/>
      <c r="L168" s="25"/>
      <c r="M168" s="25">
        <v>1575</v>
      </c>
      <c r="N168" s="23"/>
      <c r="O168" s="23">
        <v>360</v>
      </c>
      <c r="P168" s="25">
        <v>200</v>
      </c>
      <c r="Q168" s="25">
        <v>1</v>
      </c>
      <c r="R168" s="23">
        <f t="shared" si="126"/>
        <v>7136</v>
      </c>
      <c r="S168" s="24">
        <f t="shared" si="127"/>
        <v>35764</v>
      </c>
    </row>
    <row r="169" spans="1:19" ht="20.100000000000001" customHeight="1">
      <c r="A169" s="41">
        <v>44409</v>
      </c>
      <c r="B169" s="24">
        <v>34000</v>
      </c>
      <c r="C169" s="23">
        <f t="shared" si="123"/>
        <v>5780</v>
      </c>
      <c r="D169" s="23">
        <f t="shared" si="124"/>
        <v>2720</v>
      </c>
      <c r="E169" s="23">
        <v>400</v>
      </c>
      <c r="F169" s="23"/>
      <c r="G169" s="25">
        <f t="shared" si="129"/>
        <v>42900</v>
      </c>
      <c r="H169" s="37"/>
      <c r="I169" s="37">
        <f t="shared" si="120"/>
        <v>42900</v>
      </c>
      <c r="J169" s="25">
        <v>5000</v>
      </c>
      <c r="K169" s="25"/>
      <c r="L169" s="25"/>
      <c r="M169" s="25">
        <v>1575</v>
      </c>
      <c r="N169" s="23"/>
      <c r="O169" s="23">
        <v>360</v>
      </c>
      <c r="P169" s="25">
        <v>200</v>
      </c>
      <c r="Q169" s="25">
        <v>1</v>
      </c>
      <c r="R169" s="23">
        <f t="shared" si="126"/>
        <v>7136</v>
      </c>
      <c r="S169" s="24">
        <f t="shared" si="127"/>
        <v>35764</v>
      </c>
    </row>
    <row r="170" spans="1:19" ht="20.100000000000001" customHeight="1">
      <c r="A170" s="41">
        <v>44440</v>
      </c>
      <c r="B170" s="24">
        <v>34000</v>
      </c>
      <c r="C170" s="23">
        <f t="shared" si="123"/>
        <v>5780</v>
      </c>
      <c r="D170" s="23">
        <f t="shared" si="124"/>
        <v>2720</v>
      </c>
      <c r="E170" s="23">
        <v>400</v>
      </c>
      <c r="F170" s="23"/>
      <c r="G170" s="25">
        <f t="shared" si="129"/>
        <v>42900</v>
      </c>
      <c r="H170" s="37"/>
      <c r="I170" s="37">
        <f t="shared" si="120"/>
        <v>42900</v>
      </c>
      <c r="J170" s="25">
        <v>5000</v>
      </c>
      <c r="K170" s="25"/>
      <c r="L170" s="25"/>
      <c r="M170" s="25">
        <v>1575</v>
      </c>
      <c r="N170" s="23"/>
      <c r="O170" s="23">
        <v>360</v>
      </c>
      <c r="P170" s="25">
        <v>200</v>
      </c>
      <c r="Q170" s="25">
        <v>1</v>
      </c>
      <c r="R170" s="23">
        <f t="shared" si="126"/>
        <v>7136</v>
      </c>
      <c r="S170" s="24">
        <f t="shared" si="127"/>
        <v>35764</v>
      </c>
    </row>
    <row r="171" spans="1:19" ht="20.100000000000001" customHeight="1">
      <c r="A171" s="41">
        <v>44470</v>
      </c>
      <c r="B171" s="24">
        <v>34000</v>
      </c>
      <c r="C171" s="23">
        <f>ROUND((B171)*0.28,0)</f>
        <v>9520</v>
      </c>
      <c r="D171" s="23">
        <f>ROUND((B171)*0.09,0)</f>
        <v>3060</v>
      </c>
      <c r="E171" s="23">
        <v>400</v>
      </c>
      <c r="F171" s="23">
        <v>8000</v>
      </c>
      <c r="G171" s="25">
        <f t="shared" si="129"/>
        <v>54980</v>
      </c>
      <c r="H171" s="37"/>
      <c r="I171" s="37">
        <f t="shared" si="120"/>
        <v>54980</v>
      </c>
      <c r="J171" s="25">
        <v>5000</v>
      </c>
      <c r="K171" s="25"/>
      <c r="L171" s="25"/>
      <c r="M171" s="25">
        <v>1575</v>
      </c>
      <c r="N171" s="23"/>
      <c r="O171" s="23">
        <v>360</v>
      </c>
      <c r="P171" s="25">
        <v>200</v>
      </c>
      <c r="Q171" s="25">
        <v>1</v>
      </c>
      <c r="R171" s="23">
        <f t="shared" si="126"/>
        <v>7136</v>
      </c>
      <c r="S171" s="24">
        <f t="shared" si="127"/>
        <v>47844</v>
      </c>
    </row>
    <row r="172" spans="1:19" ht="20.100000000000001" customHeight="1">
      <c r="A172" s="41">
        <v>44501</v>
      </c>
      <c r="B172" s="24">
        <v>34000</v>
      </c>
      <c r="C172" s="23">
        <f t="shared" ref="C172:C175" si="130">ROUND((B172)*0.28,0)</f>
        <v>9520</v>
      </c>
      <c r="D172" s="23">
        <f t="shared" ref="D172:D175" si="131">ROUND((B172)*0.09,0)</f>
        <v>3060</v>
      </c>
      <c r="E172" s="23">
        <v>400</v>
      </c>
      <c r="F172" s="23"/>
      <c r="G172" s="25">
        <f t="shared" si="129"/>
        <v>46980</v>
      </c>
      <c r="H172" s="37"/>
      <c r="I172" s="37">
        <f t="shared" si="120"/>
        <v>46980</v>
      </c>
      <c r="J172" s="25">
        <v>5000</v>
      </c>
      <c r="K172" s="25"/>
      <c r="L172" s="25"/>
      <c r="M172" s="25">
        <v>1575</v>
      </c>
      <c r="N172" s="23"/>
      <c r="O172" s="23">
        <v>360</v>
      </c>
      <c r="P172" s="25">
        <v>200</v>
      </c>
      <c r="Q172" s="25">
        <v>1</v>
      </c>
      <c r="R172" s="23">
        <f t="shared" si="126"/>
        <v>7136</v>
      </c>
      <c r="S172" s="24">
        <f t="shared" si="127"/>
        <v>39844</v>
      </c>
    </row>
    <row r="173" spans="1:19" ht="20.100000000000001" customHeight="1">
      <c r="A173" s="41">
        <v>44531</v>
      </c>
      <c r="B173" s="24">
        <v>34000</v>
      </c>
      <c r="C173" s="23">
        <f t="shared" si="130"/>
        <v>9520</v>
      </c>
      <c r="D173" s="23">
        <f t="shared" si="131"/>
        <v>3060</v>
      </c>
      <c r="E173" s="23">
        <v>400</v>
      </c>
      <c r="F173" s="23"/>
      <c r="G173" s="25">
        <f t="shared" si="129"/>
        <v>46980</v>
      </c>
      <c r="H173" s="37"/>
      <c r="I173" s="37">
        <f t="shared" si="120"/>
        <v>46980</v>
      </c>
      <c r="J173" s="25">
        <v>5000</v>
      </c>
      <c r="K173" s="25"/>
      <c r="L173" s="25"/>
      <c r="M173" s="25">
        <v>1575</v>
      </c>
      <c r="N173" s="23"/>
      <c r="O173" s="23">
        <v>360</v>
      </c>
      <c r="P173" s="25">
        <v>200</v>
      </c>
      <c r="Q173" s="25">
        <v>1</v>
      </c>
      <c r="R173" s="23">
        <f t="shared" si="126"/>
        <v>7136</v>
      </c>
      <c r="S173" s="24">
        <f t="shared" si="127"/>
        <v>39844</v>
      </c>
    </row>
    <row r="174" spans="1:19" ht="20.100000000000001" customHeight="1">
      <c r="A174" s="41">
        <v>44562</v>
      </c>
      <c r="B174" s="24">
        <v>34000</v>
      </c>
      <c r="C174" s="23">
        <f t="shared" si="130"/>
        <v>9520</v>
      </c>
      <c r="D174" s="23">
        <f t="shared" si="131"/>
        <v>3060</v>
      </c>
      <c r="E174" s="23">
        <v>400</v>
      </c>
      <c r="F174" s="23"/>
      <c r="G174" s="25">
        <f t="shared" si="129"/>
        <v>46980</v>
      </c>
      <c r="H174" s="37"/>
      <c r="I174" s="37">
        <f t="shared" si="120"/>
        <v>46980</v>
      </c>
      <c r="J174" s="25">
        <v>5000</v>
      </c>
      <c r="K174" s="25"/>
      <c r="L174" s="25"/>
      <c r="M174" s="25">
        <v>1575</v>
      </c>
      <c r="N174" s="23"/>
      <c r="O174" s="23">
        <v>360</v>
      </c>
      <c r="P174" s="25">
        <v>200</v>
      </c>
      <c r="Q174" s="25">
        <v>1</v>
      </c>
      <c r="R174" s="23">
        <f t="shared" si="126"/>
        <v>7136</v>
      </c>
      <c r="S174" s="24">
        <f t="shared" si="127"/>
        <v>39844</v>
      </c>
    </row>
    <row r="175" spans="1:19" ht="20.100000000000001" customHeight="1">
      <c r="A175" s="41">
        <v>44593</v>
      </c>
      <c r="B175" s="24">
        <v>34000</v>
      </c>
      <c r="C175" s="23">
        <f t="shared" si="130"/>
        <v>9520</v>
      </c>
      <c r="D175" s="23">
        <f t="shared" si="131"/>
        <v>3060</v>
      </c>
      <c r="E175" s="23">
        <v>400</v>
      </c>
      <c r="F175" s="23"/>
      <c r="G175" s="25">
        <f t="shared" si="129"/>
        <v>46980</v>
      </c>
      <c r="H175" s="18"/>
      <c r="I175" s="37">
        <f t="shared" si="120"/>
        <v>46980</v>
      </c>
      <c r="J175" s="25">
        <v>5000</v>
      </c>
      <c r="K175" s="18"/>
      <c r="L175" s="18"/>
      <c r="M175" s="25">
        <v>1575</v>
      </c>
      <c r="N175" s="23"/>
      <c r="O175" s="23">
        <v>360</v>
      </c>
      <c r="P175" s="25">
        <v>300</v>
      </c>
      <c r="Q175" s="25">
        <v>1</v>
      </c>
      <c r="R175" s="23">
        <f t="shared" si="126"/>
        <v>7236</v>
      </c>
      <c r="S175" s="24">
        <f t="shared" si="127"/>
        <v>39744</v>
      </c>
    </row>
    <row r="176" spans="1:19" ht="20.100000000000001" customHeight="1">
      <c r="A176" s="42" t="s">
        <v>4</v>
      </c>
      <c r="B176" s="24">
        <f>SUM(B164:B175)</f>
        <v>404000</v>
      </c>
      <c r="C176" s="24">
        <f t="shared" ref="C176" si="132">SUM(C164:C175)</f>
        <v>87380</v>
      </c>
      <c r="D176" s="24">
        <f t="shared" ref="D176" si="133">SUM(D164:D175)</f>
        <v>34020</v>
      </c>
      <c r="E176" s="24">
        <f t="shared" ref="E176" si="134">SUM(E164:E175)</f>
        <v>4800</v>
      </c>
      <c r="F176" s="24">
        <f t="shared" ref="F176" si="135">SUM(F164:F175)</f>
        <v>8000</v>
      </c>
      <c r="G176" s="24">
        <f t="shared" ref="G176:S176" si="136">SUM(G164:G175)</f>
        <v>538200</v>
      </c>
      <c r="H176" s="24">
        <f t="shared" si="136"/>
        <v>0</v>
      </c>
      <c r="I176" s="24">
        <f t="shared" si="136"/>
        <v>538200</v>
      </c>
      <c r="J176" s="24">
        <f t="shared" si="136"/>
        <v>60000</v>
      </c>
      <c r="K176" s="24">
        <f t="shared" si="136"/>
        <v>0</v>
      </c>
      <c r="L176" s="24">
        <f t="shared" si="136"/>
        <v>0</v>
      </c>
      <c r="M176" s="24">
        <f t="shared" si="136"/>
        <v>18900</v>
      </c>
      <c r="N176" s="24">
        <f t="shared" si="136"/>
        <v>0</v>
      </c>
      <c r="O176" s="24">
        <f t="shared" si="136"/>
        <v>4320</v>
      </c>
      <c r="P176" s="24">
        <f t="shared" si="136"/>
        <v>2500</v>
      </c>
      <c r="Q176" s="24">
        <f t="shared" si="136"/>
        <v>12</v>
      </c>
      <c r="R176" s="24">
        <f t="shared" si="136"/>
        <v>85732</v>
      </c>
      <c r="S176" s="24">
        <f t="shared" si="136"/>
        <v>452468</v>
      </c>
    </row>
    <row r="177" spans="1:19" ht="20.100000000000001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 ht="20.100000000000001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ht="20.100000000000001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ht="20.100000000000001" customHeight="1">
      <c r="A180" s="69" t="s">
        <v>23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</row>
    <row r="181" spans="1:19" ht="20.100000000000001" customHeight="1">
      <c r="A181" s="69" t="s">
        <v>47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</row>
    <row r="182" spans="1:19" ht="20.100000000000001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 ht="20.100000000000001" customHeight="1">
      <c r="A183" s="18" t="s">
        <v>193</v>
      </c>
      <c r="B183" s="18"/>
      <c r="C183" s="18"/>
      <c r="D183" s="18"/>
      <c r="E183" s="18"/>
      <c r="F183" s="18"/>
      <c r="G183" s="18"/>
      <c r="H183" s="18" t="s">
        <v>194</v>
      </c>
      <c r="I183" s="18"/>
      <c r="J183" s="19"/>
      <c r="K183" s="19"/>
      <c r="L183" s="19"/>
      <c r="M183" s="18"/>
      <c r="N183" s="18"/>
      <c r="O183" s="18"/>
      <c r="P183" s="18"/>
      <c r="Q183" s="18"/>
      <c r="R183" s="18"/>
      <c r="S183" s="18"/>
    </row>
    <row r="184" spans="1:19" ht="20.100000000000001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9"/>
      <c r="K184" s="19"/>
      <c r="L184" s="19"/>
      <c r="M184" s="18"/>
      <c r="N184" s="18"/>
      <c r="O184" s="18"/>
      <c r="P184" s="18"/>
      <c r="Q184" s="18"/>
      <c r="R184" s="18"/>
      <c r="S184" s="18"/>
    </row>
    <row r="185" spans="1:19" ht="39.950000000000003" customHeight="1">
      <c r="A185" s="54" t="s">
        <v>0</v>
      </c>
      <c r="B185" s="54" t="s">
        <v>1</v>
      </c>
      <c r="C185" s="54" t="s">
        <v>2</v>
      </c>
      <c r="D185" s="54" t="s">
        <v>3</v>
      </c>
      <c r="E185" s="54" t="s">
        <v>104</v>
      </c>
      <c r="F185" s="54" t="s">
        <v>127</v>
      </c>
      <c r="G185" s="54" t="s">
        <v>4</v>
      </c>
      <c r="H185" s="54" t="s">
        <v>133</v>
      </c>
      <c r="I185" s="54" t="s">
        <v>4</v>
      </c>
      <c r="J185" s="54" t="s">
        <v>8</v>
      </c>
      <c r="K185" s="54" t="s">
        <v>13</v>
      </c>
      <c r="L185" s="54" t="s">
        <v>21</v>
      </c>
      <c r="M185" s="54" t="s">
        <v>139</v>
      </c>
      <c r="N185" s="54" t="s">
        <v>136</v>
      </c>
      <c r="O185" s="54" t="s">
        <v>137</v>
      </c>
      <c r="P185" s="54" t="s">
        <v>130</v>
      </c>
      <c r="Q185" s="54" t="s">
        <v>121</v>
      </c>
      <c r="R185" s="54" t="s">
        <v>5</v>
      </c>
      <c r="S185" s="54" t="s">
        <v>7</v>
      </c>
    </row>
    <row r="186" spans="1:19" ht="20.100000000000001" customHeight="1">
      <c r="A186" s="22">
        <v>44256</v>
      </c>
      <c r="B186" s="23">
        <v>50400</v>
      </c>
      <c r="C186" s="23">
        <f>ROUND((B186)*0.17,0)</f>
        <v>8568</v>
      </c>
      <c r="D186" s="23">
        <f>ROUND((B186)*0.08,0)</f>
        <v>4032</v>
      </c>
      <c r="E186" s="23">
        <v>400</v>
      </c>
      <c r="F186" s="23"/>
      <c r="G186" s="37">
        <f t="shared" ref="G186:G197" si="137">SUM(B186:F186)</f>
        <v>63400</v>
      </c>
      <c r="H186" s="37">
        <v>1250</v>
      </c>
      <c r="I186" s="37">
        <f t="shared" ref="I186:I197" si="138">G186-H186</f>
        <v>62150</v>
      </c>
      <c r="J186" s="25">
        <v>11000</v>
      </c>
      <c r="K186" s="25"/>
      <c r="L186" s="25"/>
      <c r="M186" s="25">
        <v>4140</v>
      </c>
      <c r="N186" s="23">
        <v>1500</v>
      </c>
      <c r="O186" s="23">
        <v>480</v>
      </c>
      <c r="P186" s="25">
        <v>200</v>
      </c>
      <c r="Q186" s="25">
        <v>1</v>
      </c>
      <c r="R186" s="23">
        <f t="shared" ref="R186:R197" si="139">SUM(J186:Q186)</f>
        <v>17321</v>
      </c>
      <c r="S186" s="24">
        <f t="shared" ref="S186:S197" si="140">I186-R186</f>
        <v>44829</v>
      </c>
    </row>
    <row r="187" spans="1:19" ht="20.100000000000001" customHeight="1">
      <c r="A187" s="22">
        <v>44287</v>
      </c>
      <c r="B187" s="23">
        <v>50400</v>
      </c>
      <c r="C187" s="23">
        <f t="shared" ref="C187:C192" si="141">ROUND((B187)*0.17,0)</f>
        <v>8568</v>
      </c>
      <c r="D187" s="23">
        <f t="shared" ref="D187:D192" si="142">ROUND((B187)*0.08,0)</f>
        <v>4032</v>
      </c>
      <c r="E187" s="23">
        <v>400</v>
      </c>
      <c r="F187" s="23"/>
      <c r="G187" s="37">
        <f t="shared" si="137"/>
        <v>63400</v>
      </c>
      <c r="H187" s="37">
        <v>1250</v>
      </c>
      <c r="I187" s="37">
        <f t="shared" si="138"/>
        <v>62150</v>
      </c>
      <c r="J187" s="25">
        <v>11000</v>
      </c>
      <c r="K187" s="25"/>
      <c r="L187" s="25"/>
      <c r="M187" s="25">
        <v>4140</v>
      </c>
      <c r="N187" s="23">
        <v>1500</v>
      </c>
      <c r="O187" s="23">
        <v>480</v>
      </c>
      <c r="P187" s="25">
        <v>200</v>
      </c>
      <c r="Q187" s="25">
        <v>1</v>
      </c>
      <c r="R187" s="23">
        <f t="shared" si="139"/>
        <v>17321</v>
      </c>
      <c r="S187" s="24">
        <f t="shared" si="140"/>
        <v>44829</v>
      </c>
    </row>
    <row r="188" spans="1:19" ht="20.100000000000001" customHeight="1">
      <c r="A188" s="22">
        <v>44317</v>
      </c>
      <c r="B188" s="23">
        <v>50400</v>
      </c>
      <c r="C188" s="23">
        <f t="shared" si="141"/>
        <v>8568</v>
      </c>
      <c r="D188" s="23">
        <f t="shared" si="142"/>
        <v>4032</v>
      </c>
      <c r="E188" s="23">
        <v>400</v>
      </c>
      <c r="F188" s="23"/>
      <c r="G188" s="37">
        <f t="shared" si="137"/>
        <v>63400</v>
      </c>
      <c r="H188" s="37">
        <v>1250</v>
      </c>
      <c r="I188" s="37">
        <f t="shared" si="138"/>
        <v>62150</v>
      </c>
      <c r="J188" s="25">
        <v>11000</v>
      </c>
      <c r="K188" s="25"/>
      <c r="L188" s="25"/>
      <c r="M188" s="25">
        <v>4140</v>
      </c>
      <c r="N188" s="23">
        <v>1500</v>
      </c>
      <c r="O188" s="23">
        <v>480</v>
      </c>
      <c r="P188" s="25">
        <v>200</v>
      </c>
      <c r="Q188" s="25">
        <v>1</v>
      </c>
      <c r="R188" s="23">
        <f t="shared" si="139"/>
        <v>17321</v>
      </c>
      <c r="S188" s="24">
        <f t="shared" si="140"/>
        <v>44829</v>
      </c>
    </row>
    <row r="189" spans="1:19" ht="20.100000000000001" customHeight="1">
      <c r="A189" s="22">
        <v>44348</v>
      </c>
      <c r="B189" s="23">
        <v>50400</v>
      </c>
      <c r="C189" s="23">
        <f t="shared" si="141"/>
        <v>8568</v>
      </c>
      <c r="D189" s="23">
        <f t="shared" si="142"/>
        <v>4032</v>
      </c>
      <c r="E189" s="23">
        <v>400</v>
      </c>
      <c r="F189" s="23"/>
      <c r="G189" s="37">
        <f t="shared" si="137"/>
        <v>63400</v>
      </c>
      <c r="H189" s="37">
        <v>1250</v>
      </c>
      <c r="I189" s="37">
        <f t="shared" si="138"/>
        <v>62150</v>
      </c>
      <c r="J189" s="25">
        <v>11000</v>
      </c>
      <c r="K189" s="25"/>
      <c r="L189" s="25"/>
      <c r="M189" s="25">
        <v>4140</v>
      </c>
      <c r="N189" s="23">
        <v>1500</v>
      </c>
      <c r="O189" s="23">
        <v>480</v>
      </c>
      <c r="P189" s="25">
        <v>200</v>
      </c>
      <c r="Q189" s="25">
        <v>1</v>
      </c>
      <c r="R189" s="23">
        <f t="shared" si="139"/>
        <v>17321</v>
      </c>
      <c r="S189" s="24">
        <f t="shared" si="140"/>
        <v>44829</v>
      </c>
    </row>
    <row r="190" spans="1:19" ht="20.100000000000001" customHeight="1">
      <c r="A190" s="22">
        <v>44378</v>
      </c>
      <c r="B190" s="23">
        <v>51900</v>
      </c>
      <c r="C190" s="23">
        <f t="shared" si="141"/>
        <v>8823</v>
      </c>
      <c r="D190" s="23">
        <f t="shared" si="142"/>
        <v>4152</v>
      </c>
      <c r="E190" s="23">
        <v>400</v>
      </c>
      <c r="F190" s="23"/>
      <c r="G190" s="37">
        <f t="shared" si="137"/>
        <v>65275</v>
      </c>
      <c r="H190" s="37">
        <v>1250</v>
      </c>
      <c r="I190" s="37">
        <f t="shared" si="138"/>
        <v>64025</v>
      </c>
      <c r="J190" s="25">
        <v>11000</v>
      </c>
      <c r="K190" s="25"/>
      <c r="L190" s="25"/>
      <c r="M190" s="25">
        <v>4140</v>
      </c>
      <c r="N190" s="23">
        <v>1500</v>
      </c>
      <c r="O190" s="23">
        <v>480</v>
      </c>
      <c r="P190" s="25">
        <v>200</v>
      </c>
      <c r="Q190" s="25">
        <v>1</v>
      </c>
      <c r="R190" s="23">
        <f t="shared" si="139"/>
        <v>17321</v>
      </c>
      <c r="S190" s="24">
        <f t="shared" si="140"/>
        <v>46704</v>
      </c>
    </row>
    <row r="191" spans="1:19" ht="20.100000000000001" customHeight="1">
      <c r="A191" s="22">
        <v>44409</v>
      </c>
      <c r="B191" s="23">
        <v>51900</v>
      </c>
      <c r="C191" s="23">
        <f t="shared" si="141"/>
        <v>8823</v>
      </c>
      <c r="D191" s="23">
        <f t="shared" si="142"/>
        <v>4152</v>
      </c>
      <c r="E191" s="23">
        <v>400</v>
      </c>
      <c r="F191" s="23"/>
      <c r="G191" s="37">
        <f t="shared" si="137"/>
        <v>65275</v>
      </c>
      <c r="H191" s="37">
        <v>1250</v>
      </c>
      <c r="I191" s="37">
        <f t="shared" si="138"/>
        <v>64025</v>
      </c>
      <c r="J191" s="25">
        <v>11000</v>
      </c>
      <c r="K191" s="25"/>
      <c r="L191" s="25"/>
      <c r="M191" s="25">
        <v>4140</v>
      </c>
      <c r="N191" s="23">
        <v>1500</v>
      </c>
      <c r="O191" s="23">
        <v>480</v>
      </c>
      <c r="P191" s="25">
        <v>200</v>
      </c>
      <c r="Q191" s="25">
        <v>1</v>
      </c>
      <c r="R191" s="23">
        <f t="shared" si="139"/>
        <v>17321</v>
      </c>
      <c r="S191" s="24">
        <f t="shared" si="140"/>
        <v>46704</v>
      </c>
    </row>
    <row r="192" spans="1:19" ht="20.100000000000001" customHeight="1">
      <c r="A192" s="22">
        <v>44440</v>
      </c>
      <c r="B192" s="23">
        <v>51900</v>
      </c>
      <c r="C192" s="23">
        <f t="shared" si="141"/>
        <v>8823</v>
      </c>
      <c r="D192" s="23">
        <f t="shared" si="142"/>
        <v>4152</v>
      </c>
      <c r="E192" s="23">
        <v>400</v>
      </c>
      <c r="F192" s="23"/>
      <c r="G192" s="37">
        <f t="shared" si="137"/>
        <v>65275</v>
      </c>
      <c r="H192" s="37">
        <v>0</v>
      </c>
      <c r="I192" s="37">
        <f t="shared" si="138"/>
        <v>65275</v>
      </c>
      <c r="J192" s="25">
        <v>11000</v>
      </c>
      <c r="K192" s="25"/>
      <c r="L192" s="25"/>
      <c r="M192" s="25">
        <v>4140</v>
      </c>
      <c r="N192" s="23">
        <v>1500</v>
      </c>
      <c r="O192" s="23">
        <v>480</v>
      </c>
      <c r="P192" s="25">
        <v>200</v>
      </c>
      <c r="Q192" s="25">
        <v>1</v>
      </c>
      <c r="R192" s="23">
        <f t="shared" si="139"/>
        <v>17321</v>
      </c>
      <c r="S192" s="24">
        <f t="shared" si="140"/>
        <v>47954</v>
      </c>
    </row>
    <row r="193" spans="1:19" ht="20.100000000000001" customHeight="1">
      <c r="A193" s="22">
        <v>44470</v>
      </c>
      <c r="B193" s="23">
        <v>51900</v>
      </c>
      <c r="C193" s="23">
        <f>ROUND((B193)*0.28,0)</f>
        <v>14532</v>
      </c>
      <c r="D193" s="23">
        <f>ROUND((B193)*0.09,0)</f>
        <v>4671</v>
      </c>
      <c r="E193" s="23">
        <v>400</v>
      </c>
      <c r="F193" s="23">
        <v>12225</v>
      </c>
      <c r="G193" s="37">
        <f t="shared" si="137"/>
        <v>83728</v>
      </c>
      <c r="H193" s="37">
        <v>0</v>
      </c>
      <c r="I193" s="37">
        <f t="shared" si="138"/>
        <v>83728</v>
      </c>
      <c r="J193" s="25">
        <v>11000</v>
      </c>
      <c r="K193" s="25"/>
      <c r="L193" s="25"/>
      <c r="M193" s="25">
        <v>4140</v>
      </c>
      <c r="N193" s="23">
        <v>1500</v>
      </c>
      <c r="O193" s="23">
        <v>480</v>
      </c>
      <c r="P193" s="25">
        <v>200</v>
      </c>
      <c r="Q193" s="25">
        <v>1</v>
      </c>
      <c r="R193" s="23">
        <f t="shared" si="139"/>
        <v>17321</v>
      </c>
      <c r="S193" s="24">
        <f t="shared" si="140"/>
        <v>66407</v>
      </c>
    </row>
    <row r="194" spans="1:19" ht="20.100000000000001" customHeight="1">
      <c r="A194" s="22">
        <v>44501</v>
      </c>
      <c r="B194" s="23">
        <v>51900</v>
      </c>
      <c r="C194" s="23">
        <f t="shared" ref="C194:C197" si="143">ROUND((B194)*0.28,0)</f>
        <v>14532</v>
      </c>
      <c r="D194" s="23">
        <f t="shared" ref="D194:D197" si="144">ROUND((B194)*0.09,0)</f>
        <v>4671</v>
      </c>
      <c r="E194" s="23">
        <v>400</v>
      </c>
      <c r="F194" s="23"/>
      <c r="G194" s="37">
        <f t="shared" si="137"/>
        <v>71503</v>
      </c>
      <c r="H194" s="37">
        <v>0</v>
      </c>
      <c r="I194" s="37">
        <f t="shared" si="138"/>
        <v>71503</v>
      </c>
      <c r="J194" s="25">
        <v>11000</v>
      </c>
      <c r="K194" s="25"/>
      <c r="L194" s="25"/>
      <c r="M194" s="25">
        <v>4140</v>
      </c>
      <c r="N194" s="23">
        <v>1500</v>
      </c>
      <c r="O194" s="23">
        <v>480</v>
      </c>
      <c r="P194" s="25">
        <v>200</v>
      </c>
      <c r="Q194" s="25">
        <v>1</v>
      </c>
      <c r="R194" s="23">
        <f t="shared" si="139"/>
        <v>17321</v>
      </c>
      <c r="S194" s="24">
        <f t="shared" si="140"/>
        <v>54182</v>
      </c>
    </row>
    <row r="195" spans="1:19" ht="20.100000000000001" customHeight="1">
      <c r="A195" s="22">
        <v>44531</v>
      </c>
      <c r="B195" s="23">
        <v>51900</v>
      </c>
      <c r="C195" s="23">
        <f t="shared" si="143"/>
        <v>14532</v>
      </c>
      <c r="D195" s="23">
        <f t="shared" si="144"/>
        <v>4671</v>
      </c>
      <c r="E195" s="23">
        <v>400</v>
      </c>
      <c r="F195" s="23"/>
      <c r="G195" s="37">
        <f t="shared" si="137"/>
        <v>71503</v>
      </c>
      <c r="H195" s="37">
        <v>1250</v>
      </c>
      <c r="I195" s="37">
        <f t="shared" si="138"/>
        <v>70253</v>
      </c>
      <c r="J195" s="25">
        <v>11000</v>
      </c>
      <c r="K195" s="25"/>
      <c r="L195" s="25"/>
      <c r="M195" s="25">
        <v>4140</v>
      </c>
      <c r="N195" s="23">
        <v>1500</v>
      </c>
      <c r="O195" s="23">
        <v>480</v>
      </c>
      <c r="P195" s="25">
        <v>200</v>
      </c>
      <c r="Q195" s="25">
        <v>1</v>
      </c>
      <c r="R195" s="23">
        <f t="shared" si="139"/>
        <v>17321</v>
      </c>
      <c r="S195" s="24">
        <f t="shared" si="140"/>
        <v>52932</v>
      </c>
    </row>
    <row r="196" spans="1:19" ht="20.100000000000001" customHeight="1">
      <c r="A196" s="22">
        <v>44562</v>
      </c>
      <c r="B196" s="23">
        <v>51900</v>
      </c>
      <c r="C196" s="23">
        <f t="shared" si="143"/>
        <v>14532</v>
      </c>
      <c r="D196" s="23">
        <f t="shared" si="144"/>
        <v>4671</v>
      </c>
      <c r="E196" s="23">
        <v>400</v>
      </c>
      <c r="F196" s="23"/>
      <c r="G196" s="37">
        <f t="shared" si="137"/>
        <v>71503</v>
      </c>
      <c r="H196" s="37">
        <v>1250</v>
      </c>
      <c r="I196" s="37">
        <f t="shared" si="138"/>
        <v>70253</v>
      </c>
      <c r="J196" s="25">
        <v>11000</v>
      </c>
      <c r="K196" s="25"/>
      <c r="L196" s="25"/>
      <c r="M196" s="25">
        <v>4140</v>
      </c>
      <c r="N196" s="23">
        <v>1500</v>
      </c>
      <c r="O196" s="23">
        <v>480</v>
      </c>
      <c r="P196" s="25">
        <v>200</v>
      </c>
      <c r="Q196" s="25">
        <v>1</v>
      </c>
      <c r="R196" s="23">
        <f t="shared" si="139"/>
        <v>17321</v>
      </c>
      <c r="S196" s="24">
        <f t="shared" si="140"/>
        <v>52932</v>
      </c>
    </row>
    <row r="197" spans="1:19" ht="20.100000000000001" customHeight="1">
      <c r="A197" s="22">
        <v>44593</v>
      </c>
      <c r="B197" s="23">
        <v>51900</v>
      </c>
      <c r="C197" s="23">
        <f t="shared" si="143"/>
        <v>14532</v>
      </c>
      <c r="D197" s="23">
        <f t="shared" si="144"/>
        <v>4671</v>
      </c>
      <c r="E197" s="23">
        <v>400</v>
      </c>
      <c r="F197" s="23"/>
      <c r="G197" s="37">
        <f t="shared" si="137"/>
        <v>71503</v>
      </c>
      <c r="H197" s="37">
        <v>1250</v>
      </c>
      <c r="I197" s="37">
        <f t="shared" si="138"/>
        <v>70253</v>
      </c>
      <c r="J197" s="25">
        <v>11000</v>
      </c>
      <c r="K197" s="23"/>
      <c r="L197" s="23"/>
      <c r="M197" s="25">
        <v>4140</v>
      </c>
      <c r="N197" s="23"/>
      <c r="O197" s="23">
        <v>480</v>
      </c>
      <c r="P197" s="25">
        <v>300</v>
      </c>
      <c r="Q197" s="25">
        <v>1</v>
      </c>
      <c r="R197" s="23">
        <f t="shared" si="139"/>
        <v>15921</v>
      </c>
      <c r="S197" s="24">
        <f t="shared" si="140"/>
        <v>54332</v>
      </c>
    </row>
    <row r="198" spans="1:19" ht="20.100000000000001" customHeight="1">
      <c r="A198" s="26" t="s">
        <v>4</v>
      </c>
      <c r="B198" s="24">
        <f>SUM(B186:B197)</f>
        <v>616800</v>
      </c>
      <c r="C198" s="24">
        <f t="shared" ref="C198" si="145">SUM(C186:C197)</f>
        <v>133401</v>
      </c>
      <c r="D198" s="24">
        <f t="shared" ref="D198" si="146">SUM(D186:D197)</f>
        <v>51939</v>
      </c>
      <c r="E198" s="24">
        <f t="shared" ref="E198" si="147">SUM(E186:E197)</f>
        <v>4800</v>
      </c>
      <c r="F198" s="24">
        <f t="shared" ref="F198" si="148">SUM(F186:F197)</f>
        <v>12225</v>
      </c>
      <c r="G198" s="24">
        <f t="shared" ref="G198:S198" si="149">SUM(G186:G197)</f>
        <v>819165</v>
      </c>
      <c r="H198" s="24">
        <f t="shared" si="149"/>
        <v>11250</v>
      </c>
      <c r="I198" s="24">
        <f t="shared" si="149"/>
        <v>807915</v>
      </c>
      <c r="J198" s="24">
        <f t="shared" si="149"/>
        <v>132000</v>
      </c>
      <c r="K198" s="24">
        <f t="shared" si="149"/>
        <v>0</v>
      </c>
      <c r="L198" s="24">
        <f t="shared" si="149"/>
        <v>0</v>
      </c>
      <c r="M198" s="24">
        <f t="shared" si="149"/>
        <v>49680</v>
      </c>
      <c r="N198" s="24">
        <f t="shared" si="149"/>
        <v>16500</v>
      </c>
      <c r="O198" s="24">
        <f t="shared" si="149"/>
        <v>5760</v>
      </c>
      <c r="P198" s="24">
        <f t="shared" si="149"/>
        <v>2500</v>
      </c>
      <c r="Q198" s="24">
        <f t="shared" si="149"/>
        <v>12</v>
      </c>
      <c r="R198" s="24">
        <f t="shared" si="149"/>
        <v>206452</v>
      </c>
      <c r="S198" s="24">
        <f t="shared" si="149"/>
        <v>601463</v>
      </c>
    </row>
    <row r="199" spans="1:19" ht="20.100000000000001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 ht="20.100000000000001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 ht="20.100000000000001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 ht="20.100000000000001" customHeight="1">
      <c r="A202" s="69" t="s">
        <v>23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</row>
    <row r="203" spans="1:19" ht="20.100000000000001" customHeight="1">
      <c r="A203" s="69" t="s">
        <v>47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</row>
    <row r="204" spans="1:19" ht="20.100000000000001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ht="20.100000000000001" customHeight="1">
      <c r="A205" s="18" t="s">
        <v>195</v>
      </c>
      <c r="B205" s="18"/>
      <c r="C205" s="18"/>
      <c r="D205" s="18"/>
      <c r="E205" s="18"/>
      <c r="F205" s="18"/>
      <c r="G205" s="18"/>
      <c r="H205" s="18" t="s">
        <v>196</v>
      </c>
      <c r="I205" s="18"/>
      <c r="J205" s="19"/>
      <c r="K205" s="19"/>
      <c r="L205" s="19"/>
      <c r="M205" s="18"/>
      <c r="N205" s="18"/>
      <c r="O205" s="18"/>
      <c r="P205" s="18"/>
      <c r="Q205" s="18"/>
      <c r="R205" s="18"/>
      <c r="S205" s="18"/>
    </row>
    <row r="206" spans="1:19" ht="20.100000000000001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9"/>
      <c r="K206" s="19"/>
      <c r="L206" s="19"/>
      <c r="M206" s="18"/>
      <c r="N206" s="18"/>
      <c r="O206" s="18"/>
      <c r="P206" s="18"/>
      <c r="Q206" s="18"/>
      <c r="R206" s="18"/>
      <c r="S206" s="18"/>
    </row>
    <row r="207" spans="1:19" ht="39.950000000000003" customHeight="1">
      <c r="A207" s="54" t="s">
        <v>0</v>
      </c>
      <c r="B207" s="54" t="s">
        <v>1</v>
      </c>
      <c r="C207" s="54" t="s">
        <v>2</v>
      </c>
      <c r="D207" s="54" t="s">
        <v>3</v>
      </c>
      <c r="E207" s="54" t="s">
        <v>104</v>
      </c>
      <c r="F207" s="54" t="s">
        <v>127</v>
      </c>
      <c r="G207" s="54" t="s">
        <v>4</v>
      </c>
      <c r="H207" s="54" t="s">
        <v>133</v>
      </c>
      <c r="I207" s="54" t="s">
        <v>4</v>
      </c>
      <c r="J207" s="54" t="s">
        <v>8</v>
      </c>
      <c r="K207" s="54" t="s">
        <v>13</v>
      </c>
      <c r="L207" s="54" t="s">
        <v>140</v>
      </c>
      <c r="M207" s="54" t="s">
        <v>138</v>
      </c>
      <c r="N207" s="54" t="s">
        <v>136</v>
      </c>
      <c r="O207" s="54" t="s">
        <v>137</v>
      </c>
      <c r="P207" s="54" t="s">
        <v>130</v>
      </c>
      <c r="Q207" s="54" t="s">
        <v>121</v>
      </c>
      <c r="R207" s="54" t="s">
        <v>5</v>
      </c>
      <c r="S207" s="54" t="s">
        <v>7</v>
      </c>
    </row>
    <row r="208" spans="1:19" ht="20.100000000000001" customHeight="1">
      <c r="A208" s="41">
        <v>44256</v>
      </c>
      <c r="B208" s="23">
        <v>37500</v>
      </c>
      <c r="C208" s="23">
        <f>ROUND((B208)*0.17,0)</f>
        <v>6375</v>
      </c>
      <c r="D208" s="23">
        <f>ROUND((B208)*0.08,0)</f>
        <v>3000</v>
      </c>
      <c r="E208" s="23">
        <v>400</v>
      </c>
      <c r="F208" s="23"/>
      <c r="G208" s="37">
        <f t="shared" ref="G208" si="150">SUM(B208:F208)</f>
        <v>47275</v>
      </c>
      <c r="H208" s="37">
        <v>1250</v>
      </c>
      <c r="I208" s="37">
        <f t="shared" ref="I208:I219" si="151">G208-H208</f>
        <v>46025</v>
      </c>
      <c r="J208" s="25">
        <v>10000</v>
      </c>
      <c r="K208" s="25"/>
      <c r="L208" s="25"/>
      <c r="M208" s="25">
        <v>6000</v>
      </c>
      <c r="N208" s="23"/>
      <c r="O208" s="23">
        <v>360</v>
      </c>
      <c r="P208" s="25">
        <v>200</v>
      </c>
      <c r="Q208" s="25">
        <v>1</v>
      </c>
      <c r="R208" s="23">
        <f>SUM(J208:Q208)</f>
        <v>16561</v>
      </c>
      <c r="S208" s="24">
        <f t="shared" ref="S208:S219" si="152">I208-R208</f>
        <v>29464</v>
      </c>
    </row>
    <row r="209" spans="1:19" ht="20.100000000000001" customHeight="1">
      <c r="A209" s="41">
        <v>44287</v>
      </c>
      <c r="B209" s="23">
        <v>37500</v>
      </c>
      <c r="C209" s="23">
        <f t="shared" ref="C209:C214" si="153">ROUND((B209)*0.17,0)</f>
        <v>6375</v>
      </c>
      <c r="D209" s="23">
        <f t="shared" ref="D209:D214" si="154">ROUND((B209)*0.08,0)</f>
        <v>3000</v>
      </c>
      <c r="E209" s="23">
        <v>400</v>
      </c>
      <c r="F209" s="23"/>
      <c r="G209" s="37">
        <f t="shared" ref="G209" si="155">SUM(B209:F209)</f>
        <v>47275</v>
      </c>
      <c r="H209" s="37">
        <v>1250</v>
      </c>
      <c r="I209" s="37">
        <f t="shared" si="151"/>
        <v>46025</v>
      </c>
      <c r="J209" s="25">
        <v>10000</v>
      </c>
      <c r="K209" s="25"/>
      <c r="L209" s="25"/>
      <c r="M209" s="25">
        <v>6000</v>
      </c>
      <c r="N209" s="23"/>
      <c r="O209" s="23">
        <v>360</v>
      </c>
      <c r="P209" s="25">
        <v>200</v>
      </c>
      <c r="Q209" s="25">
        <v>1</v>
      </c>
      <c r="R209" s="23">
        <f t="shared" ref="R209:R219" si="156">SUM(J209:Q209)</f>
        <v>16561</v>
      </c>
      <c r="S209" s="24">
        <f t="shared" si="152"/>
        <v>29464</v>
      </c>
    </row>
    <row r="210" spans="1:19" ht="20.100000000000001" customHeight="1">
      <c r="A210" s="41">
        <v>44317</v>
      </c>
      <c r="B210" s="23">
        <v>37500</v>
      </c>
      <c r="C210" s="23">
        <f t="shared" si="153"/>
        <v>6375</v>
      </c>
      <c r="D210" s="23">
        <f t="shared" si="154"/>
        <v>3000</v>
      </c>
      <c r="E210" s="23">
        <v>400</v>
      </c>
      <c r="F210" s="23"/>
      <c r="G210" s="37">
        <f t="shared" ref="G210" si="157">SUM(B210:F210)</f>
        <v>47275</v>
      </c>
      <c r="H210" s="37">
        <v>1250</v>
      </c>
      <c r="I210" s="37">
        <f t="shared" si="151"/>
        <v>46025</v>
      </c>
      <c r="J210" s="25">
        <v>10000</v>
      </c>
      <c r="K210" s="25"/>
      <c r="L210" s="25"/>
      <c r="M210" s="25">
        <v>6000</v>
      </c>
      <c r="N210" s="23"/>
      <c r="O210" s="23">
        <v>360</v>
      </c>
      <c r="P210" s="25">
        <v>200</v>
      </c>
      <c r="Q210" s="25">
        <v>1</v>
      </c>
      <c r="R210" s="23">
        <f t="shared" si="156"/>
        <v>16561</v>
      </c>
      <c r="S210" s="24">
        <f t="shared" si="152"/>
        <v>29464</v>
      </c>
    </row>
    <row r="211" spans="1:19" ht="20.100000000000001" customHeight="1">
      <c r="A211" s="41">
        <v>44348</v>
      </c>
      <c r="B211" s="23">
        <v>37500</v>
      </c>
      <c r="C211" s="23">
        <f t="shared" si="153"/>
        <v>6375</v>
      </c>
      <c r="D211" s="23">
        <f t="shared" si="154"/>
        <v>3000</v>
      </c>
      <c r="E211" s="23">
        <v>400</v>
      </c>
      <c r="F211" s="23"/>
      <c r="G211" s="25">
        <f t="shared" ref="G211:G219" si="158">SUM(B211:F211)</f>
        <v>47275</v>
      </c>
      <c r="H211" s="37">
        <v>1250</v>
      </c>
      <c r="I211" s="37">
        <f t="shared" si="151"/>
        <v>46025</v>
      </c>
      <c r="J211" s="25">
        <v>10000</v>
      </c>
      <c r="K211" s="25"/>
      <c r="L211" s="25"/>
      <c r="M211" s="25">
        <v>6000</v>
      </c>
      <c r="N211" s="23"/>
      <c r="O211" s="23">
        <v>360</v>
      </c>
      <c r="P211" s="25">
        <v>200</v>
      </c>
      <c r="Q211" s="25">
        <v>1</v>
      </c>
      <c r="R211" s="23">
        <f t="shared" si="156"/>
        <v>16561</v>
      </c>
      <c r="S211" s="24">
        <f t="shared" si="152"/>
        <v>29464</v>
      </c>
    </row>
    <row r="212" spans="1:19" ht="20.100000000000001" customHeight="1">
      <c r="A212" s="41">
        <v>44378</v>
      </c>
      <c r="B212" s="23">
        <v>38600</v>
      </c>
      <c r="C212" s="23">
        <f t="shared" si="153"/>
        <v>6562</v>
      </c>
      <c r="D212" s="23">
        <f t="shared" si="154"/>
        <v>3088</v>
      </c>
      <c r="E212" s="23">
        <v>400</v>
      </c>
      <c r="F212" s="23"/>
      <c r="G212" s="25">
        <f t="shared" si="158"/>
        <v>48650</v>
      </c>
      <c r="H212" s="37">
        <v>1250</v>
      </c>
      <c r="I212" s="37">
        <f t="shared" si="151"/>
        <v>47400</v>
      </c>
      <c r="J212" s="25">
        <v>10000</v>
      </c>
      <c r="K212" s="25"/>
      <c r="L212" s="25"/>
      <c r="M212" s="25">
        <v>6000</v>
      </c>
      <c r="N212" s="23"/>
      <c r="O212" s="23">
        <v>360</v>
      </c>
      <c r="P212" s="25">
        <v>200</v>
      </c>
      <c r="Q212" s="25">
        <v>1</v>
      </c>
      <c r="R212" s="23">
        <f t="shared" si="156"/>
        <v>16561</v>
      </c>
      <c r="S212" s="24">
        <f t="shared" si="152"/>
        <v>30839</v>
      </c>
    </row>
    <row r="213" spans="1:19" ht="20.100000000000001" customHeight="1">
      <c r="A213" s="41">
        <v>44409</v>
      </c>
      <c r="B213" s="23">
        <v>38600</v>
      </c>
      <c r="C213" s="23">
        <f t="shared" si="153"/>
        <v>6562</v>
      </c>
      <c r="D213" s="23">
        <f t="shared" si="154"/>
        <v>3088</v>
      </c>
      <c r="E213" s="23">
        <v>400</v>
      </c>
      <c r="F213" s="23"/>
      <c r="G213" s="25">
        <f t="shared" si="158"/>
        <v>48650</v>
      </c>
      <c r="H213" s="37">
        <v>1250</v>
      </c>
      <c r="I213" s="37">
        <f t="shared" si="151"/>
        <v>47400</v>
      </c>
      <c r="J213" s="25">
        <v>10000</v>
      </c>
      <c r="K213" s="25"/>
      <c r="L213" s="25"/>
      <c r="M213" s="25">
        <v>6000</v>
      </c>
      <c r="N213" s="23"/>
      <c r="O213" s="23">
        <v>360</v>
      </c>
      <c r="P213" s="25">
        <v>200</v>
      </c>
      <c r="Q213" s="25">
        <v>1</v>
      </c>
      <c r="R213" s="23">
        <f t="shared" si="156"/>
        <v>16561</v>
      </c>
      <c r="S213" s="24">
        <f t="shared" si="152"/>
        <v>30839</v>
      </c>
    </row>
    <row r="214" spans="1:19" ht="20.100000000000001" customHeight="1">
      <c r="A214" s="41">
        <v>44440</v>
      </c>
      <c r="B214" s="23">
        <v>38600</v>
      </c>
      <c r="C214" s="23">
        <f t="shared" si="153"/>
        <v>6562</v>
      </c>
      <c r="D214" s="23">
        <f t="shared" si="154"/>
        <v>3088</v>
      </c>
      <c r="E214" s="23">
        <v>400</v>
      </c>
      <c r="F214" s="23"/>
      <c r="G214" s="25">
        <f t="shared" si="158"/>
        <v>48650</v>
      </c>
      <c r="H214" s="37">
        <v>0</v>
      </c>
      <c r="I214" s="37">
        <f t="shared" si="151"/>
        <v>48650</v>
      </c>
      <c r="J214" s="25">
        <v>10000</v>
      </c>
      <c r="K214" s="25"/>
      <c r="L214" s="25"/>
      <c r="M214" s="25">
        <v>6000</v>
      </c>
      <c r="N214" s="23"/>
      <c r="O214" s="23">
        <v>360</v>
      </c>
      <c r="P214" s="25">
        <v>200</v>
      </c>
      <c r="Q214" s="25">
        <v>1</v>
      </c>
      <c r="R214" s="23">
        <f t="shared" si="156"/>
        <v>16561</v>
      </c>
      <c r="S214" s="24">
        <f t="shared" si="152"/>
        <v>32089</v>
      </c>
    </row>
    <row r="215" spans="1:19" ht="20.100000000000001" customHeight="1">
      <c r="A215" s="41">
        <v>44470</v>
      </c>
      <c r="B215" s="23">
        <v>38600</v>
      </c>
      <c r="C215" s="23">
        <f>ROUND((B215)*0.28,0)</f>
        <v>10808</v>
      </c>
      <c r="D215" s="23">
        <f>ROUND((B215)*0.09,0)</f>
        <v>3474</v>
      </c>
      <c r="E215" s="23">
        <v>400</v>
      </c>
      <c r="F215" s="23">
        <v>9100</v>
      </c>
      <c r="G215" s="25">
        <f t="shared" si="158"/>
        <v>62382</v>
      </c>
      <c r="H215" s="37">
        <v>0</v>
      </c>
      <c r="I215" s="37">
        <f t="shared" si="151"/>
        <v>62382</v>
      </c>
      <c r="J215" s="25">
        <v>10000</v>
      </c>
      <c r="K215" s="25"/>
      <c r="L215" s="25"/>
      <c r="M215" s="25">
        <v>6000</v>
      </c>
      <c r="N215" s="23"/>
      <c r="O215" s="23">
        <v>360</v>
      </c>
      <c r="P215" s="25">
        <v>200</v>
      </c>
      <c r="Q215" s="25">
        <v>1</v>
      </c>
      <c r="R215" s="23">
        <f t="shared" si="156"/>
        <v>16561</v>
      </c>
      <c r="S215" s="24">
        <f t="shared" si="152"/>
        <v>45821</v>
      </c>
    </row>
    <row r="216" spans="1:19" ht="20.100000000000001" customHeight="1">
      <c r="A216" s="41">
        <v>44501</v>
      </c>
      <c r="B216" s="23">
        <v>38600</v>
      </c>
      <c r="C216" s="23">
        <f t="shared" ref="C216:C219" si="159">ROUND((B216)*0.28,0)</f>
        <v>10808</v>
      </c>
      <c r="D216" s="23">
        <f t="shared" ref="D216:D219" si="160">ROUND((B216)*0.09,0)</f>
        <v>3474</v>
      </c>
      <c r="E216" s="23">
        <v>400</v>
      </c>
      <c r="F216" s="23"/>
      <c r="G216" s="25">
        <f t="shared" si="158"/>
        <v>53282</v>
      </c>
      <c r="H216" s="37">
        <v>0</v>
      </c>
      <c r="I216" s="37">
        <f t="shared" si="151"/>
        <v>53282</v>
      </c>
      <c r="J216" s="25">
        <v>10000</v>
      </c>
      <c r="K216" s="25"/>
      <c r="L216" s="25"/>
      <c r="M216" s="25">
        <v>6000</v>
      </c>
      <c r="N216" s="23"/>
      <c r="O216" s="23">
        <v>360</v>
      </c>
      <c r="P216" s="25">
        <v>200</v>
      </c>
      <c r="Q216" s="25">
        <v>1</v>
      </c>
      <c r="R216" s="23">
        <f t="shared" si="156"/>
        <v>16561</v>
      </c>
      <c r="S216" s="24">
        <f t="shared" si="152"/>
        <v>36721</v>
      </c>
    </row>
    <row r="217" spans="1:19" ht="20.100000000000001" customHeight="1">
      <c r="A217" s="41">
        <v>44531</v>
      </c>
      <c r="B217" s="23">
        <v>38600</v>
      </c>
      <c r="C217" s="23">
        <f t="shared" si="159"/>
        <v>10808</v>
      </c>
      <c r="D217" s="23">
        <f t="shared" si="160"/>
        <v>3474</v>
      </c>
      <c r="E217" s="23">
        <v>400</v>
      </c>
      <c r="F217" s="23"/>
      <c r="G217" s="25">
        <f t="shared" si="158"/>
        <v>53282</v>
      </c>
      <c r="H217" s="37">
        <v>1250</v>
      </c>
      <c r="I217" s="37">
        <f t="shared" si="151"/>
        <v>52032</v>
      </c>
      <c r="J217" s="25">
        <v>10000</v>
      </c>
      <c r="K217" s="25"/>
      <c r="L217" s="25">
        <v>1044</v>
      </c>
      <c r="M217" s="25">
        <v>6000</v>
      </c>
      <c r="N217" s="23"/>
      <c r="O217" s="23">
        <v>360</v>
      </c>
      <c r="P217" s="25">
        <v>200</v>
      </c>
      <c r="Q217" s="25">
        <v>1</v>
      </c>
      <c r="R217" s="23">
        <f t="shared" si="156"/>
        <v>17605</v>
      </c>
      <c r="S217" s="24">
        <f t="shared" si="152"/>
        <v>34427</v>
      </c>
    </row>
    <row r="218" spans="1:19" ht="20.100000000000001" customHeight="1">
      <c r="A218" s="41">
        <v>44562</v>
      </c>
      <c r="B218" s="23">
        <v>38600</v>
      </c>
      <c r="C218" s="23">
        <f t="shared" si="159"/>
        <v>10808</v>
      </c>
      <c r="D218" s="23">
        <f t="shared" si="160"/>
        <v>3474</v>
      </c>
      <c r="E218" s="23">
        <v>400</v>
      </c>
      <c r="F218" s="23"/>
      <c r="G218" s="25">
        <f t="shared" si="158"/>
        <v>53282</v>
      </c>
      <c r="H218" s="37">
        <v>1250</v>
      </c>
      <c r="I218" s="37">
        <f t="shared" si="151"/>
        <v>52032</v>
      </c>
      <c r="J218" s="25">
        <v>10000</v>
      </c>
      <c r="K218" s="25"/>
      <c r="L218" s="25">
        <v>1000</v>
      </c>
      <c r="M218" s="25">
        <v>6000</v>
      </c>
      <c r="N218" s="23"/>
      <c r="O218" s="23">
        <v>360</v>
      </c>
      <c r="P218" s="25">
        <v>200</v>
      </c>
      <c r="Q218" s="25">
        <v>1</v>
      </c>
      <c r="R218" s="23">
        <f t="shared" si="156"/>
        <v>17561</v>
      </c>
      <c r="S218" s="24">
        <f t="shared" si="152"/>
        <v>34471</v>
      </c>
    </row>
    <row r="219" spans="1:19" ht="20.100000000000001" customHeight="1">
      <c r="A219" s="41">
        <v>44593</v>
      </c>
      <c r="B219" s="23">
        <v>38600</v>
      </c>
      <c r="C219" s="23">
        <f t="shared" si="159"/>
        <v>10808</v>
      </c>
      <c r="D219" s="23">
        <f t="shared" si="160"/>
        <v>3474</v>
      </c>
      <c r="E219" s="23">
        <v>400</v>
      </c>
      <c r="F219" s="23"/>
      <c r="G219" s="25">
        <f t="shared" si="158"/>
        <v>53282</v>
      </c>
      <c r="H219" s="37">
        <v>1250</v>
      </c>
      <c r="I219" s="37">
        <f t="shared" si="151"/>
        <v>52032</v>
      </c>
      <c r="J219" s="25">
        <v>10000</v>
      </c>
      <c r="K219" s="23"/>
      <c r="L219" s="23"/>
      <c r="M219" s="25">
        <v>6000</v>
      </c>
      <c r="N219" s="18"/>
      <c r="O219" s="23">
        <v>360</v>
      </c>
      <c r="P219" s="25">
        <v>300</v>
      </c>
      <c r="Q219" s="25">
        <v>1</v>
      </c>
      <c r="R219" s="23">
        <f t="shared" si="156"/>
        <v>16661</v>
      </c>
      <c r="S219" s="24">
        <f t="shared" si="152"/>
        <v>35371</v>
      </c>
    </row>
    <row r="220" spans="1:19" ht="20.100000000000001" customHeight="1">
      <c r="A220" s="42" t="s">
        <v>4</v>
      </c>
      <c r="B220" s="24">
        <f>SUM(B208:B219)</f>
        <v>458800</v>
      </c>
      <c r="C220" s="24">
        <f t="shared" ref="C220" si="161">SUM(C208:C219)</f>
        <v>99226</v>
      </c>
      <c r="D220" s="24">
        <f t="shared" ref="D220" si="162">SUM(D208:D219)</f>
        <v>38634</v>
      </c>
      <c r="E220" s="24">
        <f t="shared" ref="E220" si="163">SUM(E208:E219)</f>
        <v>4800</v>
      </c>
      <c r="F220" s="24">
        <f t="shared" ref="F220" si="164">SUM(F208:F219)</f>
        <v>9100</v>
      </c>
      <c r="G220" s="24">
        <f t="shared" ref="G220:S220" si="165">SUM(G208:G219)</f>
        <v>610560</v>
      </c>
      <c r="H220" s="24">
        <f t="shared" si="165"/>
        <v>11250</v>
      </c>
      <c r="I220" s="24">
        <f t="shared" si="165"/>
        <v>599310</v>
      </c>
      <c r="J220" s="24">
        <f t="shared" si="165"/>
        <v>120000</v>
      </c>
      <c r="K220" s="24">
        <f t="shared" si="165"/>
        <v>0</v>
      </c>
      <c r="L220" s="24">
        <f t="shared" si="165"/>
        <v>2044</v>
      </c>
      <c r="M220" s="24">
        <f t="shared" si="165"/>
        <v>72000</v>
      </c>
      <c r="N220" s="24">
        <f t="shared" si="165"/>
        <v>0</v>
      </c>
      <c r="O220" s="24">
        <f t="shared" si="165"/>
        <v>4320</v>
      </c>
      <c r="P220" s="24">
        <f t="shared" si="165"/>
        <v>2500</v>
      </c>
      <c r="Q220" s="24">
        <f t="shared" si="165"/>
        <v>12</v>
      </c>
      <c r="R220" s="24">
        <f t="shared" si="165"/>
        <v>200876</v>
      </c>
      <c r="S220" s="24">
        <f t="shared" si="165"/>
        <v>398434</v>
      </c>
    </row>
    <row r="221" spans="1:19" ht="20.100000000000001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 ht="20.100000000000001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 ht="20.100000000000001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 ht="20.100000000000001" customHeight="1">
      <c r="A224" s="69" t="s">
        <v>23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</row>
    <row r="225" spans="1:19" ht="20.100000000000001" customHeight="1">
      <c r="A225" s="69" t="s">
        <v>47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</row>
    <row r="226" spans="1:19" ht="20.100000000000001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1:19" ht="20.100000000000001" customHeight="1">
      <c r="A227" s="18" t="s">
        <v>197</v>
      </c>
      <c r="B227" s="18"/>
      <c r="C227" s="18"/>
      <c r="D227" s="18"/>
      <c r="E227" s="18"/>
      <c r="F227" s="18"/>
      <c r="G227" s="18"/>
      <c r="H227" s="18" t="s">
        <v>198</v>
      </c>
      <c r="I227" s="18"/>
      <c r="J227" s="19"/>
      <c r="K227" s="19"/>
      <c r="L227" s="19"/>
      <c r="M227" s="18"/>
      <c r="N227" s="18"/>
      <c r="O227" s="18"/>
      <c r="P227" s="18"/>
      <c r="Q227" s="18"/>
      <c r="R227" s="18"/>
      <c r="S227" s="18"/>
    </row>
    <row r="228" spans="1:19" ht="20.100000000000001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9"/>
      <c r="K228" s="19"/>
      <c r="L228" s="19"/>
      <c r="M228" s="18"/>
      <c r="N228" s="18"/>
      <c r="O228" s="18"/>
      <c r="P228" s="18"/>
      <c r="Q228" s="18"/>
      <c r="R228" s="18"/>
      <c r="S228" s="18"/>
    </row>
    <row r="229" spans="1:19" ht="39.950000000000003" customHeight="1">
      <c r="A229" s="54" t="s">
        <v>0</v>
      </c>
      <c r="B229" s="54" t="s">
        <v>1</v>
      </c>
      <c r="C229" s="54" t="s">
        <v>2</v>
      </c>
      <c r="D229" s="54" t="s">
        <v>3</v>
      </c>
      <c r="E229" s="54" t="s">
        <v>104</v>
      </c>
      <c r="F229" s="54" t="s">
        <v>127</v>
      </c>
      <c r="G229" s="54" t="s">
        <v>4</v>
      </c>
      <c r="H229" s="54" t="s">
        <v>133</v>
      </c>
      <c r="I229" s="54" t="s">
        <v>4</v>
      </c>
      <c r="J229" s="54" t="s">
        <v>8</v>
      </c>
      <c r="K229" s="54" t="s">
        <v>140</v>
      </c>
      <c r="L229" s="54" t="s">
        <v>14</v>
      </c>
      <c r="M229" s="54" t="s">
        <v>16</v>
      </c>
      <c r="N229" s="54" t="s">
        <v>11</v>
      </c>
      <c r="O229" s="54" t="s">
        <v>6</v>
      </c>
      <c r="P229" s="54" t="s">
        <v>12</v>
      </c>
      <c r="Q229" s="54" t="s">
        <v>121</v>
      </c>
      <c r="R229" s="54" t="s">
        <v>5</v>
      </c>
      <c r="S229" s="54" t="s">
        <v>7</v>
      </c>
    </row>
    <row r="230" spans="1:19" ht="20.100000000000001" customHeight="1">
      <c r="A230" s="41">
        <v>44256</v>
      </c>
      <c r="B230" s="24">
        <v>34000</v>
      </c>
      <c r="C230" s="23">
        <f>ROUND((B230)*0.17,0)</f>
        <v>5780</v>
      </c>
      <c r="D230" s="23"/>
      <c r="E230" s="23"/>
      <c r="F230" s="23"/>
      <c r="G230" s="37">
        <f t="shared" ref="G230" si="166">SUM(B230:F230)</f>
        <v>39780</v>
      </c>
      <c r="H230" s="25">
        <v>1250</v>
      </c>
      <c r="I230" s="37">
        <f t="shared" ref="I230:I241" si="167">G230-H230</f>
        <v>38530</v>
      </c>
      <c r="J230" s="25">
        <v>6000</v>
      </c>
      <c r="K230" s="25"/>
      <c r="L230" s="25">
        <v>1750</v>
      </c>
      <c r="M230" s="25">
        <v>255</v>
      </c>
      <c r="N230" s="23"/>
      <c r="O230" s="23">
        <v>360</v>
      </c>
      <c r="P230" s="25">
        <v>200</v>
      </c>
      <c r="Q230" s="25">
        <v>1</v>
      </c>
      <c r="R230" s="23">
        <f t="shared" ref="R230:R241" si="168">SUM(J230:Q230)</f>
        <v>8566</v>
      </c>
      <c r="S230" s="24">
        <f t="shared" ref="S230:S241" si="169">I230-R230</f>
        <v>29964</v>
      </c>
    </row>
    <row r="231" spans="1:19" ht="20.100000000000001" customHeight="1">
      <c r="A231" s="41">
        <v>44287</v>
      </c>
      <c r="B231" s="24">
        <v>34000</v>
      </c>
      <c r="C231" s="23">
        <f t="shared" ref="C231:C236" si="170">ROUND((B231)*0.17,0)</f>
        <v>5780</v>
      </c>
      <c r="D231" s="23"/>
      <c r="E231" s="23"/>
      <c r="F231" s="23"/>
      <c r="G231" s="37">
        <f t="shared" ref="G231" si="171">SUM(B231:F231)</f>
        <v>39780</v>
      </c>
      <c r="H231" s="25">
        <v>1250</v>
      </c>
      <c r="I231" s="37">
        <f t="shared" si="167"/>
        <v>38530</v>
      </c>
      <c r="J231" s="25">
        <v>6000</v>
      </c>
      <c r="K231" s="25"/>
      <c r="L231" s="25">
        <v>1750</v>
      </c>
      <c r="M231" s="25">
        <v>255</v>
      </c>
      <c r="N231" s="23"/>
      <c r="O231" s="23">
        <v>360</v>
      </c>
      <c r="P231" s="25">
        <v>200</v>
      </c>
      <c r="Q231" s="25">
        <v>1</v>
      </c>
      <c r="R231" s="23">
        <f t="shared" si="168"/>
        <v>8566</v>
      </c>
      <c r="S231" s="24">
        <f t="shared" si="169"/>
        <v>29964</v>
      </c>
    </row>
    <row r="232" spans="1:19" ht="20.100000000000001" customHeight="1">
      <c r="A232" s="41">
        <v>44317</v>
      </c>
      <c r="B232" s="24">
        <v>34000</v>
      </c>
      <c r="C232" s="23">
        <f t="shared" si="170"/>
        <v>5780</v>
      </c>
      <c r="D232" s="23"/>
      <c r="E232" s="23"/>
      <c r="F232" s="23"/>
      <c r="G232" s="37">
        <f t="shared" ref="G232" si="172">SUM(B232:F232)</f>
        <v>39780</v>
      </c>
      <c r="H232" s="25">
        <v>1250</v>
      </c>
      <c r="I232" s="37">
        <f t="shared" si="167"/>
        <v>38530</v>
      </c>
      <c r="J232" s="25">
        <v>6000</v>
      </c>
      <c r="K232" s="25"/>
      <c r="L232" s="25">
        <v>1750</v>
      </c>
      <c r="M232" s="25">
        <v>255</v>
      </c>
      <c r="N232" s="23"/>
      <c r="O232" s="23">
        <v>360</v>
      </c>
      <c r="P232" s="25">
        <v>200</v>
      </c>
      <c r="Q232" s="25">
        <v>1</v>
      </c>
      <c r="R232" s="23">
        <f t="shared" si="168"/>
        <v>8566</v>
      </c>
      <c r="S232" s="24">
        <f t="shared" si="169"/>
        <v>29964</v>
      </c>
    </row>
    <row r="233" spans="1:19" ht="20.100000000000001" customHeight="1">
      <c r="A233" s="41">
        <v>44348</v>
      </c>
      <c r="B233" s="24">
        <v>34000</v>
      </c>
      <c r="C233" s="23">
        <f t="shared" si="170"/>
        <v>5780</v>
      </c>
      <c r="D233" s="23"/>
      <c r="E233" s="23"/>
      <c r="F233" s="23"/>
      <c r="G233" s="37">
        <f t="shared" ref="G233:G241" si="173">SUM(B233:F233)</f>
        <v>39780</v>
      </c>
      <c r="H233" s="25">
        <v>1250</v>
      </c>
      <c r="I233" s="37">
        <f t="shared" si="167"/>
        <v>38530</v>
      </c>
      <c r="J233" s="25">
        <v>6000</v>
      </c>
      <c r="K233" s="25"/>
      <c r="L233" s="25">
        <v>1750</v>
      </c>
      <c r="M233" s="25">
        <v>255</v>
      </c>
      <c r="N233" s="23"/>
      <c r="O233" s="23">
        <v>360</v>
      </c>
      <c r="P233" s="25">
        <v>200</v>
      </c>
      <c r="Q233" s="25">
        <v>1</v>
      </c>
      <c r="R233" s="23">
        <f t="shared" si="168"/>
        <v>8566</v>
      </c>
      <c r="S233" s="24">
        <f t="shared" si="169"/>
        <v>29964</v>
      </c>
    </row>
    <row r="234" spans="1:19" ht="20.100000000000001" customHeight="1">
      <c r="A234" s="41">
        <v>44378</v>
      </c>
      <c r="B234" s="24">
        <v>35000</v>
      </c>
      <c r="C234" s="23">
        <f t="shared" si="170"/>
        <v>5950</v>
      </c>
      <c r="D234" s="23"/>
      <c r="E234" s="23"/>
      <c r="F234" s="23"/>
      <c r="G234" s="37">
        <f t="shared" si="173"/>
        <v>40950</v>
      </c>
      <c r="H234" s="25">
        <v>1250</v>
      </c>
      <c r="I234" s="37">
        <f t="shared" si="167"/>
        <v>39700</v>
      </c>
      <c r="J234" s="25">
        <v>6000</v>
      </c>
      <c r="K234" s="25"/>
      <c r="L234" s="25"/>
      <c r="M234" s="25">
        <v>255</v>
      </c>
      <c r="N234" s="23"/>
      <c r="O234" s="23">
        <v>360</v>
      </c>
      <c r="P234" s="25">
        <v>200</v>
      </c>
      <c r="Q234" s="25">
        <v>1</v>
      </c>
      <c r="R234" s="23">
        <f t="shared" si="168"/>
        <v>6816</v>
      </c>
      <c r="S234" s="24">
        <f t="shared" si="169"/>
        <v>32884</v>
      </c>
    </row>
    <row r="235" spans="1:19" ht="20.100000000000001" customHeight="1">
      <c r="A235" s="41">
        <v>44409</v>
      </c>
      <c r="B235" s="24">
        <v>35000</v>
      </c>
      <c r="C235" s="23">
        <f t="shared" si="170"/>
        <v>5950</v>
      </c>
      <c r="D235" s="23"/>
      <c r="E235" s="23"/>
      <c r="F235" s="23"/>
      <c r="G235" s="37">
        <f t="shared" si="173"/>
        <v>40950</v>
      </c>
      <c r="H235" s="25">
        <v>1250</v>
      </c>
      <c r="I235" s="37">
        <f t="shared" si="167"/>
        <v>39700</v>
      </c>
      <c r="J235" s="25">
        <v>6000</v>
      </c>
      <c r="K235" s="25"/>
      <c r="L235" s="25"/>
      <c r="M235" s="25">
        <v>255</v>
      </c>
      <c r="N235" s="23"/>
      <c r="O235" s="23">
        <v>360</v>
      </c>
      <c r="P235" s="25">
        <v>200</v>
      </c>
      <c r="Q235" s="25">
        <v>1</v>
      </c>
      <c r="R235" s="23">
        <f t="shared" si="168"/>
        <v>6816</v>
      </c>
      <c r="S235" s="24">
        <f t="shared" si="169"/>
        <v>32884</v>
      </c>
    </row>
    <row r="236" spans="1:19" ht="20.100000000000001" customHeight="1">
      <c r="A236" s="41">
        <v>44440</v>
      </c>
      <c r="B236" s="24">
        <v>35000</v>
      </c>
      <c r="C236" s="23">
        <f t="shared" si="170"/>
        <v>5950</v>
      </c>
      <c r="D236" s="23"/>
      <c r="E236" s="23"/>
      <c r="F236" s="23"/>
      <c r="G236" s="37">
        <f t="shared" si="173"/>
        <v>40950</v>
      </c>
      <c r="H236" s="25"/>
      <c r="I236" s="37">
        <f t="shared" si="167"/>
        <v>40950</v>
      </c>
      <c r="J236" s="25">
        <v>6000</v>
      </c>
      <c r="K236" s="25"/>
      <c r="L236" s="25"/>
      <c r="M236" s="25">
        <v>120</v>
      </c>
      <c r="N236" s="23"/>
      <c r="O236" s="23">
        <v>360</v>
      </c>
      <c r="P236" s="25">
        <v>200</v>
      </c>
      <c r="Q236" s="25">
        <v>1</v>
      </c>
      <c r="R236" s="23">
        <f t="shared" si="168"/>
        <v>6681</v>
      </c>
      <c r="S236" s="24">
        <f t="shared" si="169"/>
        <v>34269</v>
      </c>
    </row>
    <row r="237" spans="1:19" ht="20.100000000000001" customHeight="1">
      <c r="A237" s="41">
        <v>44470</v>
      </c>
      <c r="B237" s="24">
        <v>35000</v>
      </c>
      <c r="C237" s="23">
        <f>ROUND((B237)*0.28,0)</f>
        <v>9800</v>
      </c>
      <c r="D237" s="23"/>
      <c r="E237" s="23"/>
      <c r="F237" s="23">
        <v>8250</v>
      </c>
      <c r="G237" s="37">
        <f t="shared" si="173"/>
        <v>53050</v>
      </c>
      <c r="H237" s="25"/>
      <c r="I237" s="37">
        <f t="shared" si="167"/>
        <v>53050</v>
      </c>
      <c r="J237" s="25">
        <v>6000</v>
      </c>
      <c r="K237" s="25"/>
      <c r="L237" s="25"/>
      <c r="M237" s="25">
        <v>120</v>
      </c>
      <c r="N237" s="23"/>
      <c r="O237" s="23">
        <v>360</v>
      </c>
      <c r="P237" s="25">
        <v>200</v>
      </c>
      <c r="Q237" s="25">
        <v>1</v>
      </c>
      <c r="R237" s="23">
        <f t="shared" si="168"/>
        <v>6681</v>
      </c>
      <c r="S237" s="24">
        <f t="shared" si="169"/>
        <v>46369</v>
      </c>
    </row>
    <row r="238" spans="1:19" ht="20.100000000000001" customHeight="1">
      <c r="A238" s="41">
        <v>44501</v>
      </c>
      <c r="B238" s="24">
        <v>35000</v>
      </c>
      <c r="C238" s="23">
        <f t="shared" ref="C238:C241" si="174">ROUND((B238)*0.28,0)</f>
        <v>9800</v>
      </c>
      <c r="D238" s="23"/>
      <c r="E238" s="23"/>
      <c r="F238" s="23"/>
      <c r="G238" s="37">
        <f t="shared" si="173"/>
        <v>44800</v>
      </c>
      <c r="H238" s="25"/>
      <c r="I238" s="37">
        <f t="shared" si="167"/>
        <v>44800</v>
      </c>
      <c r="J238" s="25">
        <v>6000</v>
      </c>
      <c r="K238" s="25"/>
      <c r="L238" s="25"/>
      <c r="M238" s="25">
        <v>255</v>
      </c>
      <c r="N238" s="23"/>
      <c r="O238" s="23">
        <v>360</v>
      </c>
      <c r="P238" s="25">
        <v>200</v>
      </c>
      <c r="Q238" s="25">
        <v>1</v>
      </c>
      <c r="R238" s="23">
        <f t="shared" si="168"/>
        <v>6816</v>
      </c>
      <c r="S238" s="24">
        <f t="shared" si="169"/>
        <v>37984</v>
      </c>
    </row>
    <row r="239" spans="1:19" ht="20.100000000000001" customHeight="1">
      <c r="A239" s="41">
        <v>44531</v>
      </c>
      <c r="B239" s="24">
        <v>35000</v>
      </c>
      <c r="C239" s="23">
        <f t="shared" si="174"/>
        <v>9800</v>
      </c>
      <c r="D239" s="23"/>
      <c r="E239" s="23"/>
      <c r="F239" s="23"/>
      <c r="G239" s="37">
        <f t="shared" si="173"/>
        <v>44800</v>
      </c>
      <c r="H239" s="25">
        <v>1250</v>
      </c>
      <c r="I239" s="37">
        <f t="shared" si="167"/>
        <v>43550</v>
      </c>
      <c r="J239" s="25">
        <v>6000</v>
      </c>
      <c r="K239" s="25">
        <v>1238</v>
      </c>
      <c r="L239" s="25"/>
      <c r="M239" s="25">
        <v>255</v>
      </c>
      <c r="N239" s="23"/>
      <c r="O239" s="23">
        <v>360</v>
      </c>
      <c r="P239" s="25">
        <v>200</v>
      </c>
      <c r="Q239" s="25">
        <v>1</v>
      </c>
      <c r="R239" s="23">
        <f t="shared" si="168"/>
        <v>8054</v>
      </c>
      <c r="S239" s="24">
        <f t="shared" si="169"/>
        <v>35496</v>
      </c>
    </row>
    <row r="240" spans="1:19" ht="20.100000000000001" customHeight="1">
      <c r="A240" s="41">
        <v>44562</v>
      </c>
      <c r="B240" s="24">
        <v>35000</v>
      </c>
      <c r="C240" s="23">
        <f t="shared" si="174"/>
        <v>9800</v>
      </c>
      <c r="D240" s="23"/>
      <c r="E240" s="23"/>
      <c r="F240" s="23"/>
      <c r="G240" s="37">
        <f t="shared" si="173"/>
        <v>44800</v>
      </c>
      <c r="H240" s="25">
        <v>1250</v>
      </c>
      <c r="I240" s="37">
        <f t="shared" si="167"/>
        <v>43550</v>
      </c>
      <c r="J240" s="25">
        <v>6000</v>
      </c>
      <c r="K240" s="25">
        <v>1000</v>
      </c>
      <c r="L240" s="25"/>
      <c r="M240" s="25">
        <v>255</v>
      </c>
      <c r="N240" s="23"/>
      <c r="O240" s="23">
        <v>360</v>
      </c>
      <c r="P240" s="25">
        <v>200</v>
      </c>
      <c r="Q240" s="25">
        <v>1</v>
      </c>
      <c r="R240" s="23">
        <f t="shared" si="168"/>
        <v>7816</v>
      </c>
      <c r="S240" s="24">
        <f t="shared" si="169"/>
        <v>35734</v>
      </c>
    </row>
    <row r="241" spans="1:19" ht="20.100000000000001" customHeight="1">
      <c r="A241" s="41">
        <v>44593</v>
      </c>
      <c r="B241" s="24">
        <v>35000</v>
      </c>
      <c r="C241" s="23">
        <f t="shared" si="174"/>
        <v>9800</v>
      </c>
      <c r="D241" s="23"/>
      <c r="E241" s="23"/>
      <c r="F241" s="23"/>
      <c r="G241" s="37">
        <f t="shared" si="173"/>
        <v>44800</v>
      </c>
      <c r="H241" s="25">
        <v>1250</v>
      </c>
      <c r="I241" s="37">
        <f t="shared" si="167"/>
        <v>43550</v>
      </c>
      <c r="J241" s="25">
        <v>6000</v>
      </c>
      <c r="K241" s="25"/>
      <c r="L241" s="25"/>
      <c r="M241" s="25">
        <v>255</v>
      </c>
      <c r="N241" s="23"/>
      <c r="O241" s="23">
        <v>360</v>
      </c>
      <c r="P241" s="25">
        <v>300</v>
      </c>
      <c r="Q241" s="25">
        <v>1</v>
      </c>
      <c r="R241" s="23">
        <f t="shared" si="168"/>
        <v>6916</v>
      </c>
      <c r="S241" s="24">
        <f t="shared" si="169"/>
        <v>36634</v>
      </c>
    </row>
    <row r="242" spans="1:19" ht="20.100000000000001" customHeight="1">
      <c r="A242" s="42" t="s">
        <v>4</v>
      </c>
      <c r="B242" s="24">
        <f>SUM(B230:B241)</f>
        <v>416000</v>
      </c>
      <c r="C242" s="24">
        <f t="shared" ref="C242" si="175">SUM(C230:C241)</f>
        <v>89970</v>
      </c>
      <c r="D242" s="24">
        <f t="shared" ref="D242" si="176">SUM(D230:D241)</f>
        <v>0</v>
      </c>
      <c r="E242" s="24">
        <f t="shared" ref="E242" si="177">SUM(E230:E241)</f>
        <v>0</v>
      </c>
      <c r="F242" s="24">
        <f t="shared" ref="F242" si="178">SUM(F230:F241)</f>
        <v>8250</v>
      </c>
      <c r="G242" s="24">
        <f t="shared" ref="G242:S242" si="179">SUM(G230:G241)</f>
        <v>514220</v>
      </c>
      <c r="H242" s="24">
        <f t="shared" si="179"/>
        <v>11250</v>
      </c>
      <c r="I242" s="24">
        <f t="shared" si="179"/>
        <v>502970</v>
      </c>
      <c r="J242" s="24">
        <f t="shared" si="179"/>
        <v>72000</v>
      </c>
      <c r="K242" s="24">
        <f t="shared" si="179"/>
        <v>2238</v>
      </c>
      <c r="L242" s="24">
        <f t="shared" si="179"/>
        <v>7000</v>
      </c>
      <c r="M242" s="24">
        <f t="shared" si="179"/>
        <v>2790</v>
      </c>
      <c r="N242" s="24">
        <f t="shared" si="179"/>
        <v>0</v>
      </c>
      <c r="O242" s="24">
        <f t="shared" si="179"/>
        <v>4320</v>
      </c>
      <c r="P242" s="24">
        <f t="shared" si="179"/>
        <v>2500</v>
      </c>
      <c r="Q242" s="24">
        <f t="shared" si="179"/>
        <v>12</v>
      </c>
      <c r="R242" s="24">
        <f t="shared" si="179"/>
        <v>90860</v>
      </c>
      <c r="S242" s="24">
        <f t="shared" si="179"/>
        <v>412110</v>
      </c>
    </row>
    <row r="243" spans="1:19" ht="20.100000000000001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ht="20.100000000000001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ht="20.100000000000001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ht="20.100000000000001" customHeight="1">
      <c r="A246" s="69" t="s">
        <v>23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</row>
    <row r="247" spans="1:19" ht="20.100000000000001" customHeight="1">
      <c r="A247" s="69" t="s">
        <v>47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</row>
    <row r="248" spans="1:19" ht="20.100000000000001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1:19" ht="20.100000000000001" customHeight="1">
      <c r="A249" s="18" t="s">
        <v>199</v>
      </c>
      <c r="B249" s="18"/>
      <c r="C249" s="18"/>
      <c r="D249" s="18"/>
      <c r="E249" s="18"/>
      <c r="F249" s="18"/>
      <c r="G249" s="18"/>
      <c r="H249" s="18" t="s">
        <v>165</v>
      </c>
      <c r="I249" s="18"/>
      <c r="J249" s="19"/>
      <c r="K249" s="19"/>
      <c r="L249" s="19"/>
      <c r="M249" s="18"/>
      <c r="N249" s="18"/>
      <c r="O249" s="18"/>
      <c r="P249" s="18"/>
      <c r="Q249" s="18"/>
      <c r="R249" s="18"/>
      <c r="S249" s="18"/>
    </row>
    <row r="250" spans="1:19" ht="20.100000000000001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9"/>
      <c r="K250" s="19"/>
      <c r="L250" s="19"/>
      <c r="M250" s="18"/>
      <c r="N250" s="18"/>
      <c r="O250" s="18"/>
      <c r="P250" s="18"/>
      <c r="Q250" s="18"/>
      <c r="R250" s="18"/>
      <c r="S250" s="18"/>
    </row>
    <row r="251" spans="1:19" ht="39.950000000000003" customHeight="1">
      <c r="A251" s="54" t="s">
        <v>0</v>
      </c>
      <c r="B251" s="54" t="s">
        <v>1</v>
      </c>
      <c r="C251" s="54" t="s">
        <v>2</v>
      </c>
      <c r="D251" s="54" t="s">
        <v>3</v>
      </c>
      <c r="E251" s="54" t="s">
        <v>104</v>
      </c>
      <c r="F251" s="54" t="s">
        <v>127</v>
      </c>
      <c r="G251" s="54" t="s">
        <v>4</v>
      </c>
      <c r="H251" s="54" t="s">
        <v>133</v>
      </c>
      <c r="I251" s="54" t="s">
        <v>4</v>
      </c>
      <c r="J251" s="54" t="s">
        <v>8</v>
      </c>
      <c r="K251" s="54" t="s">
        <v>13</v>
      </c>
      <c r="L251" s="54" t="s">
        <v>159</v>
      </c>
      <c r="M251" s="54" t="s">
        <v>138</v>
      </c>
      <c r="N251" s="54" t="s">
        <v>136</v>
      </c>
      <c r="O251" s="54" t="s">
        <v>137</v>
      </c>
      <c r="P251" s="54" t="s">
        <v>130</v>
      </c>
      <c r="Q251" s="54" t="s">
        <v>121</v>
      </c>
      <c r="R251" s="54" t="s">
        <v>5</v>
      </c>
      <c r="S251" s="54" t="s">
        <v>7</v>
      </c>
    </row>
    <row r="252" spans="1:19" ht="20.100000000000001" customHeight="1">
      <c r="A252" s="22">
        <v>44256</v>
      </c>
      <c r="B252" s="24">
        <v>76500</v>
      </c>
      <c r="C252" s="23">
        <f>ROUND((B252)*0.17,0)</f>
        <v>13005</v>
      </c>
      <c r="D252" s="23">
        <f>ROUND((B252)*0.08,0)</f>
        <v>6120</v>
      </c>
      <c r="E252" s="23">
        <v>600</v>
      </c>
      <c r="F252" s="23"/>
      <c r="G252" s="37">
        <f t="shared" ref="G252" si="180">SUM(B252:F252)</f>
        <v>96225</v>
      </c>
      <c r="H252" s="37"/>
      <c r="I252" s="37">
        <f t="shared" ref="I252:I264" si="181">G252-H252</f>
        <v>96225</v>
      </c>
      <c r="J252" s="25">
        <v>10000</v>
      </c>
      <c r="K252" s="25"/>
      <c r="L252" s="25"/>
      <c r="M252" s="25"/>
      <c r="N252" s="23">
        <v>5000</v>
      </c>
      <c r="O252" s="23">
        <v>480</v>
      </c>
      <c r="P252" s="25">
        <v>200</v>
      </c>
      <c r="Q252" s="25">
        <v>1</v>
      </c>
      <c r="R252" s="23">
        <f t="shared" ref="R252:R264" si="182">SUM(J252:Q252)</f>
        <v>15681</v>
      </c>
      <c r="S252" s="24">
        <f t="shared" ref="S252:S264" si="183">I252-R252</f>
        <v>80544</v>
      </c>
    </row>
    <row r="253" spans="1:19" ht="20.100000000000001" customHeight="1">
      <c r="A253" s="22">
        <v>44287</v>
      </c>
      <c r="B253" s="24">
        <v>76500</v>
      </c>
      <c r="C253" s="23">
        <f t="shared" ref="C253:C258" si="184">ROUND((B253)*0.17,0)</f>
        <v>13005</v>
      </c>
      <c r="D253" s="23">
        <f t="shared" ref="D253:D258" si="185">ROUND((B253)*0.08,0)</f>
        <v>6120</v>
      </c>
      <c r="E253" s="23">
        <v>600</v>
      </c>
      <c r="F253" s="23"/>
      <c r="G253" s="37">
        <f t="shared" ref="G253" si="186">SUM(B253:F253)</f>
        <v>96225</v>
      </c>
      <c r="H253" s="37"/>
      <c r="I253" s="37">
        <f t="shared" si="181"/>
        <v>96225</v>
      </c>
      <c r="J253" s="25">
        <v>10000</v>
      </c>
      <c r="K253" s="25"/>
      <c r="L253" s="25"/>
      <c r="M253" s="25"/>
      <c r="N253" s="23">
        <v>5000</v>
      </c>
      <c r="O253" s="23">
        <v>480</v>
      </c>
      <c r="P253" s="25">
        <v>200</v>
      </c>
      <c r="Q253" s="25">
        <v>1</v>
      </c>
      <c r="R253" s="23">
        <f t="shared" si="182"/>
        <v>15681</v>
      </c>
      <c r="S253" s="24">
        <f t="shared" si="183"/>
        <v>80544</v>
      </c>
    </row>
    <row r="254" spans="1:19" ht="20.100000000000001" customHeight="1">
      <c r="A254" s="22">
        <v>44317</v>
      </c>
      <c r="B254" s="24">
        <v>76500</v>
      </c>
      <c r="C254" s="23">
        <f t="shared" si="184"/>
        <v>13005</v>
      </c>
      <c r="D254" s="23">
        <f t="shared" si="185"/>
        <v>6120</v>
      </c>
      <c r="E254" s="23">
        <v>600</v>
      </c>
      <c r="F254" s="23"/>
      <c r="G254" s="37">
        <f t="shared" ref="G254" si="187">SUM(B254:F254)</f>
        <v>96225</v>
      </c>
      <c r="H254" s="37"/>
      <c r="I254" s="37">
        <f t="shared" si="181"/>
        <v>96225</v>
      </c>
      <c r="J254" s="25">
        <v>10000</v>
      </c>
      <c r="K254" s="25"/>
      <c r="L254" s="25"/>
      <c r="M254" s="25"/>
      <c r="N254" s="23">
        <v>5000</v>
      </c>
      <c r="O254" s="23">
        <v>480</v>
      </c>
      <c r="P254" s="25">
        <v>200</v>
      </c>
      <c r="Q254" s="25">
        <v>1</v>
      </c>
      <c r="R254" s="23">
        <f t="shared" si="182"/>
        <v>15681</v>
      </c>
      <c r="S254" s="24">
        <f t="shared" si="183"/>
        <v>80544</v>
      </c>
    </row>
    <row r="255" spans="1:19" ht="20.100000000000001" customHeight="1">
      <c r="A255" s="22">
        <v>44348</v>
      </c>
      <c r="B255" s="24">
        <v>76500</v>
      </c>
      <c r="C255" s="23">
        <f t="shared" si="184"/>
        <v>13005</v>
      </c>
      <c r="D255" s="23">
        <f t="shared" si="185"/>
        <v>6120</v>
      </c>
      <c r="E255" s="23">
        <v>600</v>
      </c>
      <c r="F255" s="23"/>
      <c r="G255" s="37">
        <f t="shared" ref="G255:G264" si="188">SUM(B255:F255)</f>
        <v>96225</v>
      </c>
      <c r="H255" s="37"/>
      <c r="I255" s="37">
        <f t="shared" si="181"/>
        <v>96225</v>
      </c>
      <c r="J255" s="25">
        <v>10000</v>
      </c>
      <c r="K255" s="25"/>
      <c r="L255" s="25"/>
      <c r="M255" s="25"/>
      <c r="N255" s="23">
        <v>5000</v>
      </c>
      <c r="O255" s="23">
        <v>480</v>
      </c>
      <c r="P255" s="25">
        <v>200</v>
      </c>
      <c r="Q255" s="25">
        <v>1</v>
      </c>
      <c r="R255" s="23">
        <f t="shared" si="182"/>
        <v>15681</v>
      </c>
      <c r="S255" s="24">
        <f t="shared" si="183"/>
        <v>80544</v>
      </c>
    </row>
    <row r="256" spans="1:19" ht="20.100000000000001" customHeight="1">
      <c r="A256" s="22">
        <v>44378</v>
      </c>
      <c r="B256" s="24">
        <v>78800</v>
      </c>
      <c r="C256" s="23">
        <f t="shared" si="184"/>
        <v>13396</v>
      </c>
      <c r="D256" s="23">
        <f t="shared" si="185"/>
        <v>6304</v>
      </c>
      <c r="E256" s="23">
        <v>600</v>
      </c>
      <c r="F256" s="23"/>
      <c r="G256" s="37">
        <f t="shared" si="188"/>
        <v>99100</v>
      </c>
      <c r="H256" s="37"/>
      <c r="I256" s="37">
        <f t="shared" si="181"/>
        <v>99100</v>
      </c>
      <c r="J256" s="25">
        <v>10000</v>
      </c>
      <c r="K256" s="25"/>
      <c r="L256" s="25"/>
      <c r="M256" s="25"/>
      <c r="N256" s="23">
        <v>5000</v>
      </c>
      <c r="O256" s="23">
        <v>480</v>
      </c>
      <c r="P256" s="25">
        <v>200</v>
      </c>
      <c r="Q256" s="25">
        <v>1</v>
      </c>
      <c r="R256" s="23">
        <f t="shared" si="182"/>
        <v>15681</v>
      </c>
      <c r="S256" s="24">
        <f t="shared" si="183"/>
        <v>83419</v>
      </c>
    </row>
    <row r="257" spans="1:19" ht="20.100000000000001" customHeight="1">
      <c r="A257" s="22">
        <v>44409</v>
      </c>
      <c r="B257" s="24">
        <v>78800</v>
      </c>
      <c r="C257" s="23">
        <f t="shared" si="184"/>
        <v>13396</v>
      </c>
      <c r="D257" s="23">
        <f t="shared" si="185"/>
        <v>6304</v>
      </c>
      <c r="E257" s="23">
        <v>600</v>
      </c>
      <c r="F257" s="23"/>
      <c r="G257" s="37">
        <f t="shared" si="188"/>
        <v>99100</v>
      </c>
      <c r="H257" s="37"/>
      <c r="I257" s="37">
        <f t="shared" si="181"/>
        <v>99100</v>
      </c>
      <c r="J257" s="25">
        <v>10000</v>
      </c>
      <c r="K257" s="25"/>
      <c r="L257" s="25"/>
      <c r="M257" s="25"/>
      <c r="N257" s="23">
        <v>5000</v>
      </c>
      <c r="O257" s="23">
        <v>480</v>
      </c>
      <c r="P257" s="25">
        <v>200</v>
      </c>
      <c r="Q257" s="25">
        <v>1</v>
      </c>
      <c r="R257" s="23">
        <f t="shared" si="182"/>
        <v>15681</v>
      </c>
      <c r="S257" s="24">
        <f t="shared" si="183"/>
        <v>83419</v>
      </c>
    </row>
    <row r="258" spans="1:19" ht="20.100000000000001" customHeight="1">
      <c r="A258" s="22">
        <v>44440</v>
      </c>
      <c r="B258" s="24">
        <v>78800</v>
      </c>
      <c r="C258" s="23">
        <f t="shared" si="184"/>
        <v>13396</v>
      </c>
      <c r="D258" s="23">
        <f t="shared" si="185"/>
        <v>6304</v>
      </c>
      <c r="E258" s="23">
        <v>600</v>
      </c>
      <c r="F258" s="23"/>
      <c r="G258" s="37">
        <f t="shared" si="188"/>
        <v>99100</v>
      </c>
      <c r="H258" s="37"/>
      <c r="I258" s="37">
        <f t="shared" si="181"/>
        <v>99100</v>
      </c>
      <c r="J258" s="25">
        <v>10000</v>
      </c>
      <c r="K258" s="25"/>
      <c r="L258" s="25"/>
      <c r="M258" s="25"/>
      <c r="N258" s="23">
        <v>5000</v>
      </c>
      <c r="O258" s="23">
        <v>480</v>
      </c>
      <c r="P258" s="25">
        <v>200</v>
      </c>
      <c r="Q258" s="25">
        <v>1</v>
      </c>
      <c r="R258" s="23">
        <f t="shared" si="182"/>
        <v>15681</v>
      </c>
      <c r="S258" s="24">
        <f t="shared" si="183"/>
        <v>83419</v>
      </c>
    </row>
    <row r="259" spans="1:19" ht="20.100000000000001" customHeight="1">
      <c r="A259" s="22">
        <v>44440</v>
      </c>
      <c r="B259" s="24">
        <v>0</v>
      </c>
      <c r="C259" s="23">
        <f t="shared" ref="C259" si="189">ROUND((B259)*0.17,0)</f>
        <v>0</v>
      </c>
      <c r="D259" s="23">
        <f t="shared" ref="D259" si="190">ROUND((B259)*0.08,0)</f>
        <v>0</v>
      </c>
      <c r="E259" s="23">
        <v>0</v>
      </c>
      <c r="F259" s="23">
        <v>85960</v>
      </c>
      <c r="G259" s="37">
        <f t="shared" ref="G259" si="191">SUM(B259:F259)</f>
        <v>85960</v>
      </c>
      <c r="H259" s="37"/>
      <c r="I259" s="37">
        <f t="shared" ref="I259" si="192">G259-H259</f>
        <v>85960</v>
      </c>
      <c r="J259" s="25">
        <v>0</v>
      </c>
      <c r="K259" s="25"/>
      <c r="L259" s="25"/>
      <c r="M259" s="25"/>
      <c r="N259" s="23">
        <v>8500</v>
      </c>
      <c r="O259" s="23">
        <v>0</v>
      </c>
      <c r="P259" s="25">
        <v>0</v>
      </c>
      <c r="Q259" s="25">
        <v>1</v>
      </c>
      <c r="R259" s="23">
        <f t="shared" ref="R259" si="193">SUM(J259:Q259)</f>
        <v>8501</v>
      </c>
      <c r="S259" s="24">
        <f t="shared" ref="S259" si="194">I259-R259</f>
        <v>77459</v>
      </c>
    </row>
    <row r="260" spans="1:19" ht="20.100000000000001" customHeight="1">
      <c r="A260" s="22">
        <v>44470</v>
      </c>
      <c r="B260" s="24">
        <v>78800</v>
      </c>
      <c r="C260" s="23">
        <f>ROUND((B260)*0.28,0)</f>
        <v>22064</v>
      </c>
      <c r="D260" s="23">
        <f>ROUND((B260)*0.09,0)</f>
        <v>7092</v>
      </c>
      <c r="E260" s="23">
        <v>600</v>
      </c>
      <c r="F260" s="23">
        <v>18025</v>
      </c>
      <c r="G260" s="37">
        <f t="shared" si="188"/>
        <v>126581</v>
      </c>
      <c r="H260" s="37"/>
      <c r="I260" s="37">
        <f t="shared" si="181"/>
        <v>126581</v>
      </c>
      <c r="J260" s="25">
        <v>10000</v>
      </c>
      <c r="K260" s="25"/>
      <c r="L260" s="25"/>
      <c r="M260" s="25"/>
      <c r="N260" s="23">
        <v>5000</v>
      </c>
      <c r="O260" s="23">
        <v>480</v>
      </c>
      <c r="P260" s="25">
        <v>200</v>
      </c>
      <c r="Q260" s="25">
        <v>1</v>
      </c>
      <c r="R260" s="23">
        <f t="shared" si="182"/>
        <v>15681</v>
      </c>
      <c r="S260" s="24">
        <f t="shared" si="183"/>
        <v>110900</v>
      </c>
    </row>
    <row r="261" spans="1:19" ht="20.100000000000001" customHeight="1">
      <c r="A261" s="22">
        <v>44501</v>
      </c>
      <c r="B261" s="24">
        <v>78800</v>
      </c>
      <c r="C261" s="23">
        <f t="shared" ref="C261:C264" si="195">ROUND((B261)*0.28,0)</f>
        <v>22064</v>
      </c>
      <c r="D261" s="23">
        <f t="shared" ref="D261:D264" si="196">ROUND((B261)*0.09,0)</f>
        <v>7092</v>
      </c>
      <c r="E261" s="23">
        <v>600</v>
      </c>
      <c r="F261" s="23"/>
      <c r="G261" s="37">
        <f t="shared" si="188"/>
        <v>108556</v>
      </c>
      <c r="H261" s="37"/>
      <c r="I261" s="37">
        <f t="shared" si="181"/>
        <v>108556</v>
      </c>
      <c r="J261" s="25">
        <v>10000</v>
      </c>
      <c r="K261" s="25"/>
      <c r="L261" s="25"/>
      <c r="M261" s="25"/>
      <c r="N261" s="23">
        <v>5000</v>
      </c>
      <c r="O261" s="23">
        <v>480</v>
      </c>
      <c r="P261" s="25">
        <v>200</v>
      </c>
      <c r="Q261" s="25">
        <v>1</v>
      </c>
      <c r="R261" s="23">
        <f t="shared" si="182"/>
        <v>15681</v>
      </c>
      <c r="S261" s="24">
        <f t="shared" si="183"/>
        <v>92875</v>
      </c>
    </row>
    <row r="262" spans="1:19" ht="20.100000000000001" customHeight="1">
      <c r="A262" s="22">
        <v>44531</v>
      </c>
      <c r="B262" s="24">
        <v>78800</v>
      </c>
      <c r="C262" s="23">
        <f t="shared" si="195"/>
        <v>22064</v>
      </c>
      <c r="D262" s="23">
        <f t="shared" si="196"/>
        <v>7092</v>
      </c>
      <c r="E262" s="23">
        <v>600</v>
      </c>
      <c r="F262" s="23"/>
      <c r="G262" s="37">
        <f t="shared" si="188"/>
        <v>108556</v>
      </c>
      <c r="H262" s="37"/>
      <c r="I262" s="37">
        <f t="shared" si="181"/>
        <v>108556</v>
      </c>
      <c r="J262" s="25">
        <v>10000</v>
      </c>
      <c r="K262" s="25"/>
      <c r="L262" s="25"/>
      <c r="M262" s="25"/>
      <c r="N262" s="23">
        <v>5000</v>
      </c>
      <c r="O262" s="23">
        <v>480</v>
      </c>
      <c r="P262" s="25">
        <v>200</v>
      </c>
      <c r="Q262" s="25">
        <v>1</v>
      </c>
      <c r="R262" s="23">
        <f t="shared" si="182"/>
        <v>15681</v>
      </c>
      <c r="S262" s="24">
        <f t="shared" si="183"/>
        <v>92875</v>
      </c>
    </row>
    <row r="263" spans="1:19" ht="20.100000000000001" customHeight="1">
      <c r="A263" s="22">
        <v>44562</v>
      </c>
      <c r="B263" s="24">
        <v>78800</v>
      </c>
      <c r="C263" s="23">
        <f t="shared" si="195"/>
        <v>22064</v>
      </c>
      <c r="D263" s="23">
        <f t="shared" si="196"/>
        <v>7092</v>
      </c>
      <c r="E263" s="23">
        <v>600</v>
      </c>
      <c r="F263" s="23"/>
      <c r="G263" s="37">
        <f t="shared" si="188"/>
        <v>108556</v>
      </c>
      <c r="H263" s="37"/>
      <c r="I263" s="37">
        <f t="shared" si="181"/>
        <v>108556</v>
      </c>
      <c r="J263" s="25">
        <v>10000</v>
      </c>
      <c r="K263" s="25"/>
      <c r="L263" s="25"/>
      <c r="M263" s="25"/>
      <c r="N263" s="23">
        <v>30000</v>
      </c>
      <c r="O263" s="23">
        <v>480</v>
      </c>
      <c r="P263" s="25">
        <v>200</v>
      </c>
      <c r="Q263" s="25">
        <v>1</v>
      </c>
      <c r="R263" s="23">
        <f t="shared" si="182"/>
        <v>40681</v>
      </c>
      <c r="S263" s="24">
        <f t="shared" si="183"/>
        <v>67875</v>
      </c>
    </row>
    <row r="264" spans="1:19" ht="20.100000000000001" customHeight="1">
      <c r="A264" s="22">
        <v>44593</v>
      </c>
      <c r="B264" s="24">
        <v>78800</v>
      </c>
      <c r="C264" s="23">
        <f t="shared" si="195"/>
        <v>22064</v>
      </c>
      <c r="D264" s="23">
        <f t="shared" si="196"/>
        <v>7092</v>
      </c>
      <c r="E264" s="23">
        <v>600</v>
      </c>
      <c r="F264" s="23"/>
      <c r="G264" s="37">
        <f t="shared" si="188"/>
        <v>108556</v>
      </c>
      <c r="H264" s="18"/>
      <c r="I264" s="37">
        <f t="shared" si="181"/>
        <v>108556</v>
      </c>
      <c r="J264" s="25">
        <v>10000</v>
      </c>
      <c r="K264" s="23"/>
      <c r="L264" s="23"/>
      <c r="M264" s="23"/>
      <c r="N264" s="23"/>
      <c r="O264" s="23">
        <v>480</v>
      </c>
      <c r="P264" s="25">
        <v>300</v>
      </c>
      <c r="Q264" s="25">
        <v>1</v>
      </c>
      <c r="R264" s="23">
        <f t="shared" si="182"/>
        <v>10781</v>
      </c>
      <c r="S264" s="24">
        <f t="shared" si="183"/>
        <v>97775</v>
      </c>
    </row>
    <row r="265" spans="1:19" ht="20.100000000000001" customHeight="1">
      <c r="A265" s="26" t="s">
        <v>4</v>
      </c>
      <c r="B265" s="24">
        <f>SUM(B252:B264)</f>
        <v>936400</v>
      </c>
      <c r="C265" s="24">
        <f t="shared" ref="C265" si="197">SUM(C252:C264)</f>
        <v>202528</v>
      </c>
      <c r="D265" s="24">
        <f t="shared" ref="D265" si="198">SUM(D252:D264)</f>
        <v>78852</v>
      </c>
      <c r="E265" s="24">
        <f t="shared" ref="E265" si="199">SUM(E252:E264)</f>
        <v>7200</v>
      </c>
      <c r="F265" s="24">
        <f t="shared" ref="F265" si="200">SUM(F252:F264)</f>
        <v>103985</v>
      </c>
      <c r="G265" s="24">
        <f t="shared" ref="G265:S265" si="201">SUM(G252:G264)</f>
        <v>1328965</v>
      </c>
      <c r="H265" s="24">
        <f t="shared" si="201"/>
        <v>0</v>
      </c>
      <c r="I265" s="24">
        <f t="shared" si="201"/>
        <v>1328965</v>
      </c>
      <c r="J265" s="24">
        <f t="shared" si="201"/>
        <v>120000</v>
      </c>
      <c r="K265" s="24">
        <f t="shared" si="201"/>
        <v>0</v>
      </c>
      <c r="L265" s="24">
        <f t="shared" si="201"/>
        <v>0</v>
      </c>
      <c r="M265" s="24">
        <f t="shared" si="201"/>
        <v>0</v>
      </c>
      <c r="N265" s="24">
        <f t="shared" si="201"/>
        <v>88500</v>
      </c>
      <c r="O265" s="24">
        <f t="shared" si="201"/>
        <v>5760</v>
      </c>
      <c r="P265" s="24">
        <f t="shared" si="201"/>
        <v>2500</v>
      </c>
      <c r="Q265" s="24">
        <f t="shared" si="201"/>
        <v>13</v>
      </c>
      <c r="R265" s="24">
        <f t="shared" si="201"/>
        <v>216773</v>
      </c>
      <c r="S265" s="24">
        <f t="shared" si="201"/>
        <v>1112192</v>
      </c>
    </row>
    <row r="266" spans="1:19" ht="20.100000000000001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ht="20.100000000000001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ht="20.100000000000001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ht="20.100000000000001" customHeight="1">
      <c r="A269" s="69" t="s">
        <v>23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</row>
    <row r="270" spans="1:19" ht="20.100000000000001" customHeight="1">
      <c r="A270" s="69" t="s">
        <v>47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</row>
    <row r="271" spans="1:19" ht="20.100000000000001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1:19" ht="20.100000000000001" customHeight="1">
      <c r="A272" s="18" t="s">
        <v>200</v>
      </c>
      <c r="B272" s="18"/>
      <c r="C272" s="18"/>
      <c r="D272" s="18"/>
      <c r="E272" s="18"/>
      <c r="F272" s="18"/>
      <c r="G272" s="18"/>
      <c r="H272" s="18" t="s">
        <v>166</v>
      </c>
      <c r="I272" s="18"/>
      <c r="J272" s="19"/>
      <c r="K272" s="19"/>
      <c r="L272" s="19"/>
      <c r="M272" s="18"/>
      <c r="N272" s="18"/>
      <c r="O272" s="18"/>
      <c r="P272" s="18"/>
      <c r="Q272" s="18"/>
      <c r="R272" s="18"/>
      <c r="S272" s="18"/>
    </row>
    <row r="273" spans="1:19" ht="20.100000000000001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9"/>
      <c r="K273" s="19"/>
      <c r="L273" s="19"/>
      <c r="M273" s="18"/>
      <c r="N273" s="18"/>
      <c r="O273" s="18"/>
      <c r="P273" s="18"/>
      <c r="Q273" s="18"/>
      <c r="R273" s="18"/>
      <c r="S273" s="18"/>
    </row>
    <row r="274" spans="1:19" ht="39.950000000000003" customHeight="1">
      <c r="A274" s="54" t="s">
        <v>0</v>
      </c>
      <c r="B274" s="54" t="s">
        <v>1</v>
      </c>
      <c r="C274" s="54" t="s">
        <v>2</v>
      </c>
      <c r="D274" s="54" t="s">
        <v>3</v>
      </c>
      <c r="E274" s="54" t="s">
        <v>104</v>
      </c>
      <c r="F274" s="54" t="s">
        <v>127</v>
      </c>
      <c r="G274" s="54" t="s">
        <v>4</v>
      </c>
      <c r="H274" s="54" t="s">
        <v>133</v>
      </c>
      <c r="I274" s="54" t="s">
        <v>4</v>
      </c>
      <c r="J274" s="54" t="s">
        <v>8</v>
      </c>
      <c r="K274" s="54" t="s">
        <v>13</v>
      </c>
      <c r="L274" s="54" t="s">
        <v>159</v>
      </c>
      <c r="M274" s="54" t="s">
        <v>138</v>
      </c>
      <c r="N274" s="54" t="s">
        <v>136</v>
      </c>
      <c r="O274" s="54" t="s">
        <v>137</v>
      </c>
      <c r="P274" s="54" t="s">
        <v>130</v>
      </c>
      <c r="Q274" s="54" t="s">
        <v>121</v>
      </c>
      <c r="R274" s="54" t="s">
        <v>5</v>
      </c>
      <c r="S274" s="54" t="s">
        <v>7</v>
      </c>
    </row>
    <row r="275" spans="1:19" ht="20.100000000000001" customHeight="1">
      <c r="A275" s="41">
        <v>44256</v>
      </c>
      <c r="B275" s="24">
        <v>48900</v>
      </c>
      <c r="C275" s="23">
        <f>ROUND((B275)*0.17,0)</f>
        <v>8313</v>
      </c>
      <c r="D275" s="23">
        <f>ROUND((B275)*0.08,0)</f>
        <v>3912</v>
      </c>
      <c r="E275" s="23">
        <v>400</v>
      </c>
      <c r="F275" s="23"/>
      <c r="G275" s="37">
        <f t="shared" ref="G275:G287" si="202">SUM(B275:F275)</f>
        <v>61525</v>
      </c>
      <c r="H275" s="25">
        <v>1250</v>
      </c>
      <c r="I275" s="37">
        <f t="shared" ref="I275:I287" si="203">G275-H275</f>
        <v>60275</v>
      </c>
      <c r="J275" s="25">
        <v>6000</v>
      </c>
      <c r="K275" s="25"/>
      <c r="L275" s="25"/>
      <c r="M275" s="25">
        <v>3755</v>
      </c>
      <c r="N275" s="23">
        <v>300</v>
      </c>
      <c r="O275" s="23">
        <v>360</v>
      </c>
      <c r="P275" s="25">
        <v>200</v>
      </c>
      <c r="Q275" s="25">
        <v>1</v>
      </c>
      <c r="R275" s="23">
        <f t="shared" ref="R275:R287" si="204">SUM(J275:Q275)</f>
        <v>10616</v>
      </c>
      <c r="S275" s="24">
        <f t="shared" ref="S275:S287" si="205">I275-R275</f>
        <v>49659</v>
      </c>
    </row>
    <row r="276" spans="1:19" ht="20.100000000000001" customHeight="1">
      <c r="A276" s="41">
        <v>44287</v>
      </c>
      <c r="B276" s="24">
        <v>48900</v>
      </c>
      <c r="C276" s="23">
        <f t="shared" ref="C276:C281" si="206">ROUND((B276)*0.17,0)</f>
        <v>8313</v>
      </c>
      <c r="D276" s="23">
        <f t="shared" ref="D276:D281" si="207">ROUND((B276)*0.08,0)</f>
        <v>3912</v>
      </c>
      <c r="E276" s="23">
        <v>400</v>
      </c>
      <c r="F276" s="23"/>
      <c r="G276" s="37">
        <f t="shared" si="202"/>
        <v>61525</v>
      </c>
      <c r="H276" s="25">
        <v>1250</v>
      </c>
      <c r="I276" s="37">
        <f t="shared" si="203"/>
        <v>60275</v>
      </c>
      <c r="J276" s="25">
        <v>6000</v>
      </c>
      <c r="K276" s="25"/>
      <c r="L276" s="25"/>
      <c r="M276" s="25">
        <v>3755</v>
      </c>
      <c r="N276" s="23">
        <v>300</v>
      </c>
      <c r="O276" s="23">
        <v>360</v>
      </c>
      <c r="P276" s="25">
        <v>200</v>
      </c>
      <c r="Q276" s="25">
        <v>1</v>
      </c>
      <c r="R276" s="23">
        <f t="shared" si="204"/>
        <v>10616</v>
      </c>
      <c r="S276" s="24">
        <f t="shared" si="205"/>
        <v>49659</v>
      </c>
    </row>
    <row r="277" spans="1:19" ht="20.100000000000001" customHeight="1">
      <c r="A277" s="41">
        <v>44317</v>
      </c>
      <c r="B277" s="24">
        <v>48900</v>
      </c>
      <c r="C277" s="23">
        <f t="shared" si="206"/>
        <v>8313</v>
      </c>
      <c r="D277" s="23">
        <f t="shared" si="207"/>
        <v>3912</v>
      </c>
      <c r="E277" s="23">
        <v>400</v>
      </c>
      <c r="F277" s="23"/>
      <c r="G277" s="37">
        <f t="shared" si="202"/>
        <v>61525</v>
      </c>
      <c r="H277" s="25">
        <v>1250</v>
      </c>
      <c r="I277" s="37">
        <f t="shared" si="203"/>
        <v>60275</v>
      </c>
      <c r="J277" s="25">
        <v>6000</v>
      </c>
      <c r="K277" s="25"/>
      <c r="L277" s="25"/>
      <c r="M277" s="25">
        <v>3755</v>
      </c>
      <c r="N277" s="23">
        <v>300</v>
      </c>
      <c r="O277" s="23">
        <v>360</v>
      </c>
      <c r="P277" s="25">
        <v>200</v>
      </c>
      <c r="Q277" s="25">
        <v>1</v>
      </c>
      <c r="R277" s="23">
        <f t="shared" si="204"/>
        <v>10616</v>
      </c>
      <c r="S277" s="24">
        <f t="shared" si="205"/>
        <v>49659</v>
      </c>
    </row>
    <row r="278" spans="1:19" ht="20.100000000000001" customHeight="1">
      <c r="A278" s="41">
        <v>44348</v>
      </c>
      <c r="B278" s="24">
        <v>48900</v>
      </c>
      <c r="C278" s="23">
        <f t="shared" si="206"/>
        <v>8313</v>
      </c>
      <c r="D278" s="23">
        <f t="shared" si="207"/>
        <v>3912</v>
      </c>
      <c r="E278" s="23">
        <v>400</v>
      </c>
      <c r="F278" s="23"/>
      <c r="G278" s="37">
        <f t="shared" si="202"/>
        <v>61525</v>
      </c>
      <c r="H278" s="25">
        <v>1250</v>
      </c>
      <c r="I278" s="37">
        <f t="shared" si="203"/>
        <v>60275</v>
      </c>
      <c r="J278" s="25">
        <v>6000</v>
      </c>
      <c r="K278" s="25"/>
      <c r="L278" s="25"/>
      <c r="M278" s="25">
        <v>3755</v>
      </c>
      <c r="N278" s="23">
        <v>300</v>
      </c>
      <c r="O278" s="23">
        <v>360</v>
      </c>
      <c r="P278" s="25">
        <v>200</v>
      </c>
      <c r="Q278" s="25">
        <v>1</v>
      </c>
      <c r="R278" s="23">
        <f t="shared" si="204"/>
        <v>10616</v>
      </c>
      <c r="S278" s="24">
        <f t="shared" si="205"/>
        <v>49659</v>
      </c>
    </row>
    <row r="279" spans="1:19" ht="20.100000000000001" customHeight="1">
      <c r="A279" s="41">
        <v>44378</v>
      </c>
      <c r="B279" s="24">
        <v>50400</v>
      </c>
      <c r="C279" s="23">
        <f t="shared" si="206"/>
        <v>8568</v>
      </c>
      <c r="D279" s="23">
        <f t="shared" si="207"/>
        <v>4032</v>
      </c>
      <c r="E279" s="23">
        <v>400</v>
      </c>
      <c r="F279" s="23"/>
      <c r="G279" s="37">
        <f t="shared" si="202"/>
        <v>63400</v>
      </c>
      <c r="H279" s="25">
        <v>1250</v>
      </c>
      <c r="I279" s="37">
        <f t="shared" si="203"/>
        <v>62150</v>
      </c>
      <c r="J279" s="25">
        <v>6000</v>
      </c>
      <c r="K279" s="25"/>
      <c r="L279" s="25"/>
      <c r="M279" s="25">
        <v>3755</v>
      </c>
      <c r="N279" s="23">
        <v>300</v>
      </c>
      <c r="O279" s="23">
        <v>360</v>
      </c>
      <c r="P279" s="25">
        <v>200</v>
      </c>
      <c r="Q279" s="25">
        <v>1</v>
      </c>
      <c r="R279" s="23">
        <f t="shared" si="204"/>
        <v>10616</v>
      </c>
      <c r="S279" s="24">
        <f t="shared" si="205"/>
        <v>51534</v>
      </c>
    </row>
    <row r="280" spans="1:19" ht="20.100000000000001" customHeight="1">
      <c r="A280" s="41">
        <v>44409</v>
      </c>
      <c r="B280" s="24">
        <v>50400</v>
      </c>
      <c r="C280" s="23">
        <f t="shared" si="206"/>
        <v>8568</v>
      </c>
      <c r="D280" s="23">
        <f t="shared" si="207"/>
        <v>4032</v>
      </c>
      <c r="E280" s="23">
        <v>400</v>
      </c>
      <c r="F280" s="23"/>
      <c r="G280" s="37">
        <f t="shared" si="202"/>
        <v>63400</v>
      </c>
      <c r="H280" s="25">
        <v>1250</v>
      </c>
      <c r="I280" s="37">
        <f t="shared" si="203"/>
        <v>62150</v>
      </c>
      <c r="J280" s="25">
        <v>6000</v>
      </c>
      <c r="K280" s="25"/>
      <c r="L280" s="25"/>
      <c r="M280" s="25">
        <v>3755</v>
      </c>
      <c r="N280" s="23">
        <v>300</v>
      </c>
      <c r="O280" s="23">
        <v>360</v>
      </c>
      <c r="P280" s="25">
        <v>200</v>
      </c>
      <c r="Q280" s="25">
        <v>1</v>
      </c>
      <c r="R280" s="23">
        <f t="shared" si="204"/>
        <v>10616</v>
      </c>
      <c r="S280" s="24">
        <f t="shared" si="205"/>
        <v>51534</v>
      </c>
    </row>
    <row r="281" spans="1:19" ht="20.100000000000001" customHeight="1">
      <c r="A281" s="41">
        <v>44440</v>
      </c>
      <c r="B281" s="24">
        <v>50400</v>
      </c>
      <c r="C281" s="23">
        <f t="shared" si="206"/>
        <v>8568</v>
      </c>
      <c r="D281" s="23">
        <f t="shared" si="207"/>
        <v>4032</v>
      </c>
      <c r="E281" s="23">
        <v>400</v>
      </c>
      <c r="F281" s="23"/>
      <c r="G281" s="37">
        <f t="shared" si="202"/>
        <v>63400</v>
      </c>
      <c r="H281" s="25"/>
      <c r="I281" s="37">
        <f t="shared" si="203"/>
        <v>63400</v>
      </c>
      <c r="J281" s="25">
        <v>6000</v>
      </c>
      <c r="K281" s="25"/>
      <c r="L281" s="25"/>
      <c r="M281" s="25">
        <v>3755</v>
      </c>
      <c r="N281" s="23">
        <v>300</v>
      </c>
      <c r="O281" s="23">
        <v>360</v>
      </c>
      <c r="P281" s="25">
        <v>200</v>
      </c>
      <c r="Q281" s="25">
        <v>1</v>
      </c>
      <c r="R281" s="23">
        <f t="shared" si="204"/>
        <v>10616</v>
      </c>
      <c r="S281" s="24">
        <f t="shared" si="205"/>
        <v>52784</v>
      </c>
    </row>
    <row r="282" spans="1:19" ht="20.100000000000001" customHeight="1">
      <c r="A282" s="41">
        <v>44440</v>
      </c>
      <c r="B282" s="24">
        <v>0</v>
      </c>
      <c r="C282" s="23">
        <f t="shared" ref="C282" si="208">ROUND((B282)*0.17,0)</f>
        <v>0</v>
      </c>
      <c r="D282" s="23">
        <f t="shared" ref="D282" si="209">ROUND((B282)*0.08,0)</f>
        <v>0</v>
      </c>
      <c r="E282" s="23">
        <v>0</v>
      </c>
      <c r="F282" s="23">
        <v>4601</v>
      </c>
      <c r="G282" s="37">
        <f t="shared" ref="G282" si="210">SUM(B282:F282)</f>
        <v>4601</v>
      </c>
      <c r="H282" s="25"/>
      <c r="I282" s="37">
        <f t="shared" ref="I282" si="211">G282-H282</f>
        <v>4601</v>
      </c>
      <c r="J282" s="25">
        <v>0</v>
      </c>
      <c r="K282" s="25"/>
      <c r="L282" s="25"/>
      <c r="M282" s="25">
        <v>0</v>
      </c>
      <c r="N282" s="23">
        <v>0</v>
      </c>
      <c r="O282" s="23">
        <v>0</v>
      </c>
      <c r="P282" s="25">
        <v>0</v>
      </c>
      <c r="Q282" s="25">
        <v>1</v>
      </c>
      <c r="R282" s="23">
        <f t="shared" ref="R282" si="212">SUM(J282:Q282)</f>
        <v>1</v>
      </c>
      <c r="S282" s="24">
        <f t="shared" ref="S282" si="213">I282-R282</f>
        <v>4600</v>
      </c>
    </row>
    <row r="283" spans="1:19" ht="20.100000000000001" customHeight="1">
      <c r="A283" s="41">
        <v>44470</v>
      </c>
      <c r="B283" s="24">
        <v>50400</v>
      </c>
      <c r="C283" s="23">
        <f>ROUND((B283)*0.28,0)</f>
        <v>14112</v>
      </c>
      <c r="D283" s="23">
        <f>ROUND((B283)*0.09,0)</f>
        <v>4536</v>
      </c>
      <c r="E283" s="23">
        <v>400</v>
      </c>
      <c r="F283" s="23">
        <v>11350</v>
      </c>
      <c r="G283" s="37">
        <f t="shared" si="202"/>
        <v>80798</v>
      </c>
      <c r="H283" s="25"/>
      <c r="I283" s="37">
        <f t="shared" si="203"/>
        <v>80798</v>
      </c>
      <c r="J283" s="25">
        <v>6000</v>
      </c>
      <c r="K283" s="25"/>
      <c r="L283" s="25"/>
      <c r="M283" s="25">
        <v>3755</v>
      </c>
      <c r="N283" s="23">
        <v>300</v>
      </c>
      <c r="O283" s="23">
        <v>360</v>
      </c>
      <c r="P283" s="25">
        <v>200</v>
      </c>
      <c r="Q283" s="25">
        <v>1</v>
      </c>
      <c r="R283" s="23">
        <f t="shared" si="204"/>
        <v>10616</v>
      </c>
      <c r="S283" s="24">
        <f t="shared" si="205"/>
        <v>70182</v>
      </c>
    </row>
    <row r="284" spans="1:19" ht="20.100000000000001" customHeight="1">
      <c r="A284" s="41">
        <v>44501</v>
      </c>
      <c r="B284" s="24">
        <v>50400</v>
      </c>
      <c r="C284" s="23">
        <f t="shared" ref="C284:C287" si="214">ROUND((B284)*0.28,0)</f>
        <v>14112</v>
      </c>
      <c r="D284" s="23">
        <f t="shared" ref="D284:D287" si="215">ROUND((B284)*0.09,0)</f>
        <v>4536</v>
      </c>
      <c r="E284" s="23">
        <v>400</v>
      </c>
      <c r="F284" s="23"/>
      <c r="G284" s="37">
        <f t="shared" si="202"/>
        <v>69448</v>
      </c>
      <c r="H284" s="25"/>
      <c r="I284" s="37">
        <f t="shared" si="203"/>
        <v>69448</v>
      </c>
      <c r="J284" s="25">
        <v>6000</v>
      </c>
      <c r="K284" s="25"/>
      <c r="L284" s="25"/>
      <c r="M284" s="25">
        <v>3755</v>
      </c>
      <c r="N284" s="23">
        <v>300</v>
      </c>
      <c r="O284" s="23">
        <v>360</v>
      </c>
      <c r="P284" s="25">
        <v>200</v>
      </c>
      <c r="Q284" s="25">
        <v>1</v>
      </c>
      <c r="R284" s="23">
        <f t="shared" si="204"/>
        <v>10616</v>
      </c>
      <c r="S284" s="24">
        <f t="shared" si="205"/>
        <v>58832</v>
      </c>
    </row>
    <row r="285" spans="1:19" ht="20.100000000000001" customHeight="1">
      <c r="A285" s="41">
        <v>44531</v>
      </c>
      <c r="B285" s="24">
        <v>50400</v>
      </c>
      <c r="C285" s="23">
        <f t="shared" si="214"/>
        <v>14112</v>
      </c>
      <c r="D285" s="23">
        <f t="shared" si="215"/>
        <v>4536</v>
      </c>
      <c r="E285" s="23">
        <v>400</v>
      </c>
      <c r="F285" s="23"/>
      <c r="G285" s="37">
        <f t="shared" si="202"/>
        <v>69448</v>
      </c>
      <c r="H285" s="25">
        <v>1250</v>
      </c>
      <c r="I285" s="37">
        <f t="shared" si="203"/>
        <v>68198</v>
      </c>
      <c r="J285" s="25">
        <v>6000</v>
      </c>
      <c r="K285" s="25"/>
      <c r="L285" s="25"/>
      <c r="M285" s="25">
        <v>3755</v>
      </c>
      <c r="N285" s="23">
        <v>300</v>
      </c>
      <c r="O285" s="23">
        <v>360</v>
      </c>
      <c r="P285" s="25">
        <v>200</v>
      </c>
      <c r="Q285" s="25">
        <v>1</v>
      </c>
      <c r="R285" s="23">
        <f t="shared" si="204"/>
        <v>10616</v>
      </c>
      <c r="S285" s="24">
        <f t="shared" si="205"/>
        <v>57582</v>
      </c>
    </row>
    <row r="286" spans="1:19" ht="20.100000000000001" customHeight="1">
      <c r="A286" s="41">
        <v>44562</v>
      </c>
      <c r="B286" s="24">
        <v>50400</v>
      </c>
      <c r="C286" s="23">
        <f t="shared" si="214"/>
        <v>14112</v>
      </c>
      <c r="D286" s="23">
        <f t="shared" si="215"/>
        <v>4536</v>
      </c>
      <c r="E286" s="23">
        <v>400</v>
      </c>
      <c r="F286" s="23"/>
      <c r="G286" s="37">
        <f t="shared" si="202"/>
        <v>69448</v>
      </c>
      <c r="H286" s="25">
        <v>1250</v>
      </c>
      <c r="I286" s="37">
        <f t="shared" si="203"/>
        <v>68198</v>
      </c>
      <c r="J286" s="25">
        <v>6000</v>
      </c>
      <c r="K286" s="25"/>
      <c r="L286" s="25"/>
      <c r="M286" s="25">
        <v>3755</v>
      </c>
      <c r="N286" s="23">
        <v>300</v>
      </c>
      <c r="O286" s="23">
        <v>360</v>
      </c>
      <c r="P286" s="25">
        <v>200</v>
      </c>
      <c r="Q286" s="25">
        <v>1</v>
      </c>
      <c r="R286" s="23">
        <f t="shared" si="204"/>
        <v>10616</v>
      </c>
      <c r="S286" s="24">
        <f t="shared" si="205"/>
        <v>57582</v>
      </c>
    </row>
    <row r="287" spans="1:19" ht="20.100000000000001" customHeight="1">
      <c r="A287" s="41">
        <v>44593</v>
      </c>
      <c r="B287" s="24">
        <v>50400</v>
      </c>
      <c r="C287" s="23">
        <f t="shared" si="214"/>
        <v>14112</v>
      </c>
      <c r="D287" s="23">
        <f t="shared" si="215"/>
        <v>4536</v>
      </c>
      <c r="E287" s="23">
        <v>400</v>
      </c>
      <c r="F287" s="23"/>
      <c r="G287" s="37">
        <f t="shared" si="202"/>
        <v>69448</v>
      </c>
      <c r="H287" s="25">
        <v>1250</v>
      </c>
      <c r="I287" s="37">
        <f t="shared" si="203"/>
        <v>68198</v>
      </c>
      <c r="J287" s="25">
        <v>6000</v>
      </c>
      <c r="K287" s="23"/>
      <c r="L287" s="23"/>
      <c r="M287" s="25">
        <v>3755</v>
      </c>
      <c r="N287" s="18"/>
      <c r="O287" s="23">
        <v>360</v>
      </c>
      <c r="P287" s="25">
        <v>300</v>
      </c>
      <c r="Q287" s="25">
        <v>1</v>
      </c>
      <c r="R287" s="23">
        <f t="shared" si="204"/>
        <v>10416</v>
      </c>
      <c r="S287" s="24">
        <f t="shared" si="205"/>
        <v>57782</v>
      </c>
    </row>
    <row r="288" spans="1:19" ht="20.100000000000001" customHeight="1">
      <c r="A288" s="42" t="s">
        <v>4</v>
      </c>
      <c r="B288" s="24">
        <f>SUM(B275:B287)</f>
        <v>598800</v>
      </c>
      <c r="C288" s="24">
        <f t="shared" ref="C288" si="216">SUM(C275:C287)</f>
        <v>129516</v>
      </c>
      <c r="D288" s="24">
        <f t="shared" ref="D288" si="217">SUM(D275:D287)</f>
        <v>50424</v>
      </c>
      <c r="E288" s="24">
        <f t="shared" ref="E288" si="218">SUM(E275:E287)</f>
        <v>4800</v>
      </c>
      <c r="F288" s="24">
        <f t="shared" ref="F288" si="219">SUM(F275:F287)</f>
        <v>15951</v>
      </c>
      <c r="G288" s="24">
        <f t="shared" ref="G288:S288" si="220">SUM(G275:G287)</f>
        <v>799491</v>
      </c>
      <c r="H288" s="24">
        <f t="shared" si="220"/>
        <v>11250</v>
      </c>
      <c r="I288" s="24">
        <f t="shared" si="220"/>
        <v>788241</v>
      </c>
      <c r="J288" s="24">
        <f t="shared" si="220"/>
        <v>72000</v>
      </c>
      <c r="K288" s="24">
        <f t="shared" si="220"/>
        <v>0</v>
      </c>
      <c r="L288" s="24">
        <f t="shared" si="220"/>
        <v>0</v>
      </c>
      <c r="M288" s="24">
        <f t="shared" si="220"/>
        <v>45060</v>
      </c>
      <c r="N288" s="24">
        <f t="shared" si="220"/>
        <v>3300</v>
      </c>
      <c r="O288" s="24">
        <f t="shared" si="220"/>
        <v>4320</v>
      </c>
      <c r="P288" s="24">
        <f t="shared" si="220"/>
        <v>2500</v>
      </c>
      <c r="Q288" s="24">
        <f t="shared" si="220"/>
        <v>13</v>
      </c>
      <c r="R288" s="24">
        <f t="shared" si="220"/>
        <v>127193</v>
      </c>
      <c r="S288" s="24">
        <f t="shared" si="220"/>
        <v>661048</v>
      </c>
    </row>
    <row r="289" spans="1:19" ht="20.100000000000001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ht="20.100000000000001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ht="20.100000000000001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ht="20.100000000000001" customHeight="1">
      <c r="A292" s="69" t="s">
        <v>23</v>
      </c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</row>
    <row r="293" spans="1:19" ht="20.100000000000001" customHeight="1">
      <c r="A293" s="69" t="s">
        <v>47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</row>
    <row r="294" spans="1:19" ht="20.100000000000001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1:19" ht="20.100000000000001" customHeight="1">
      <c r="A295" s="18" t="s">
        <v>201</v>
      </c>
      <c r="B295" s="18"/>
      <c r="C295" s="18"/>
      <c r="D295" s="18"/>
      <c r="E295" s="18"/>
      <c r="F295" s="18"/>
      <c r="G295" s="18"/>
      <c r="H295" s="18" t="s">
        <v>182</v>
      </c>
      <c r="I295" s="18"/>
      <c r="J295" s="19"/>
      <c r="K295" s="19"/>
      <c r="L295" s="19"/>
      <c r="M295" s="18"/>
      <c r="N295" s="18"/>
      <c r="O295" s="18"/>
      <c r="P295" s="18"/>
      <c r="Q295" s="18"/>
      <c r="R295" s="18"/>
      <c r="S295" s="18"/>
    </row>
    <row r="296" spans="1:19" ht="20.100000000000001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9"/>
      <c r="K296" s="19"/>
      <c r="L296" s="19"/>
      <c r="M296" s="18"/>
      <c r="N296" s="18"/>
      <c r="O296" s="18"/>
      <c r="P296" s="18"/>
      <c r="Q296" s="18"/>
      <c r="R296" s="18"/>
      <c r="S296" s="18"/>
    </row>
    <row r="297" spans="1:19" ht="39.950000000000003" customHeight="1">
      <c r="A297" s="54" t="s">
        <v>0</v>
      </c>
      <c r="B297" s="54" t="s">
        <v>1</v>
      </c>
      <c r="C297" s="54" t="s">
        <v>2</v>
      </c>
      <c r="D297" s="54" t="s">
        <v>3</v>
      </c>
      <c r="E297" s="54" t="s">
        <v>104</v>
      </c>
      <c r="F297" s="54" t="s">
        <v>127</v>
      </c>
      <c r="G297" s="54" t="s">
        <v>4</v>
      </c>
      <c r="H297" s="54" t="s">
        <v>133</v>
      </c>
      <c r="I297" s="54" t="s">
        <v>4</v>
      </c>
      <c r="J297" s="54" t="s">
        <v>8</v>
      </c>
      <c r="K297" s="54" t="s">
        <v>21</v>
      </c>
      <c r="L297" s="54" t="s">
        <v>18</v>
      </c>
      <c r="M297" s="54" t="s">
        <v>33</v>
      </c>
      <c r="N297" s="54" t="s">
        <v>136</v>
      </c>
      <c r="O297" s="54" t="s">
        <v>137</v>
      </c>
      <c r="P297" s="54" t="s">
        <v>130</v>
      </c>
      <c r="Q297" s="54" t="s">
        <v>121</v>
      </c>
      <c r="R297" s="54" t="s">
        <v>5</v>
      </c>
      <c r="S297" s="54" t="s">
        <v>7</v>
      </c>
    </row>
    <row r="298" spans="1:19" ht="20.100000000000001" customHeight="1">
      <c r="A298" s="41">
        <v>44256</v>
      </c>
      <c r="B298" s="34">
        <v>42300</v>
      </c>
      <c r="C298" s="23">
        <f>ROUND((B298)*0.17,0)</f>
        <v>7191</v>
      </c>
      <c r="D298" s="23">
        <f>ROUND((B298)*0.08,0)</f>
        <v>3384</v>
      </c>
      <c r="E298" s="23">
        <v>400</v>
      </c>
      <c r="F298" s="23"/>
      <c r="G298" s="37">
        <f t="shared" ref="G298:G310" si="221">SUM(B298:F298)</f>
        <v>53275</v>
      </c>
      <c r="H298" s="25">
        <v>1250</v>
      </c>
      <c r="I298" s="37">
        <f t="shared" ref="I298:I310" si="222">G298-H298</f>
        <v>52025</v>
      </c>
      <c r="J298" s="25">
        <v>3000</v>
      </c>
      <c r="K298" s="23"/>
      <c r="L298" s="25"/>
      <c r="M298" s="25">
        <v>2550</v>
      </c>
      <c r="N298" s="25">
        <v>500</v>
      </c>
      <c r="O298" s="23">
        <v>360</v>
      </c>
      <c r="P298" s="25">
        <v>200</v>
      </c>
      <c r="Q298" s="25">
        <v>1</v>
      </c>
      <c r="R298" s="23">
        <f t="shared" ref="R298:R310" si="223">SUM(J298:Q298)</f>
        <v>6611</v>
      </c>
      <c r="S298" s="24">
        <f t="shared" ref="S298:S310" si="224">I298-R298</f>
        <v>45414</v>
      </c>
    </row>
    <row r="299" spans="1:19" ht="20.100000000000001" customHeight="1">
      <c r="A299" s="41">
        <v>44287</v>
      </c>
      <c r="B299" s="34">
        <v>42300</v>
      </c>
      <c r="C299" s="23">
        <f t="shared" ref="C299:C304" si="225">ROUND((B299)*0.17,0)</f>
        <v>7191</v>
      </c>
      <c r="D299" s="23">
        <f t="shared" ref="D299:D304" si="226">ROUND((B299)*0.08,0)</f>
        <v>3384</v>
      </c>
      <c r="E299" s="23">
        <v>400</v>
      </c>
      <c r="F299" s="23"/>
      <c r="G299" s="37">
        <f t="shared" si="221"/>
        <v>53275</v>
      </c>
      <c r="H299" s="25">
        <v>1250</v>
      </c>
      <c r="I299" s="37">
        <f t="shared" si="222"/>
        <v>52025</v>
      </c>
      <c r="J299" s="25">
        <v>3000</v>
      </c>
      <c r="K299" s="23"/>
      <c r="L299" s="25"/>
      <c r="M299" s="25">
        <v>2550</v>
      </c>
      <c r="N299" s="25">
        <v>500</v>
      </c>
      <c r="O299" s="23">
        <v>360</v>
      </c>
      <c r="P299" s="25">
        <v>200</v>
      </c>
      <c r="Q299" s="25">
        <v>1</v>
      </c>
      <c r="R299" s="23">
        <f t="shared" si="223"/>
        <v>6611</v>
      </c>
      <c r="S299" s="24">
        <f t="shared" si="224"/>
        <v>45414</v>
      </c>
    </row>
    <row r="300" spans="1:19" ht="20.100000000000001" customHeight="1">
      <c r="A300" s="41">
        <v>44317</v>
      </c>
      <c r="B300" s="34">
        <v>42300</v>
      </c>
      <c r="C300" s="23">
        <f t="shared" si="225"/>
        <v>7191</v>
      </c>
      <c r="D300" s="23">
        <f t="shared" si="226"/>
        <v>3384</v>
      </c>
      <c r="E300" s="23">
        <v>400</v>
      </c>
      <c r="F300" s="23"/>
      <c r="G300" s="37">
        <f t="shared" si="221"/>
        <v>53275</v>
      </c>
      <c r="H300" s="25">
        <v>1250</v>
      </c>
      <c r="I300" s="37">
        <f t="shared" si="222"/>
        <v>52025</v>
      </c>
      <c r="J300" s="25">
        <v>3000</v>
      </c>
      <c r="K300" s="23"/>
      <c r="L300" s="25"/>
      <c r="M300" s="25">
        <v>2550</v>
      </c>
      <c r="N300" s="25">
        <v>500</v>
      </c>
      <c r="O300" s="23">
        <v>360</v>
      </c>
      <c r="P300" s="25">
        <v>200</v>
      </c>
      <c r="Q300" s="25">
        <v>1</v>
      </c>
      <c r="R300" s="23">
        <f t="shared" si="223"/>
        <v>6611</v>
      </c>
      <c r="S300" s="24">
        <f t="shared" si="224"/>
        <v>45414</v>
      </c>
    </row>
    <row r="301" spans="1:19" ht="20.100000000000001" customHeight="1">
      <c r="A301" s="41">
        <v>44348</v>
      </c>
      <c r="B301" s="34">
        <v>42300</v>
      </c>
      <c r="C301" s="23">
        <f t="shared" si="225"/>
        <v>7191</v>
      </c>
      <c r="D301" s="23">
        <f t="shared" si="226"/>
        <v>3384</v>
      </c>
      <c r="E301" s="23">
        <v>400</v>
      </c>
      <c r="F301" s="23"/>
      <c r="G301" s="37">
        <f t="shared" si="221"/>
        <v>53275</v>
      </c>
      <c r="H301" s="25">
        <v>1250</v>
      </c>
      <c r="I301" s="37">
        <f t="shared" si="222"/>
        <v>52025</v>
      </c>
      <c r="J301" s="25">
        <v>3000</v>
      </c>
      <c r="K301" s="23"/>
      <c r="L301" s="25"/>
      <c r="M301" s="25">
        <v>2550</v>
      </c>
      <c r="N301" s="25">
        <v>500</v>
      </c>
      <c r="O301" s="23">
        <v>360</v>
      </c>
      <c r="P301" s="25">
        <v>200</v>
      </c>
      <c r="Q301" s="25">
        <v>1</v>
      </c>
      <c r="R301" s="23">
        <f t="shared" si="223"/>
        <v>6611</v>
      </c>
      <c r="S301" s="24">
        <f t="shared" si="224"/>
        <v>45414</v>
      </c>
    </row>
    <row r="302" spans="1:19" ht="20.100000000000001" customHeight="1">
      <c r="A302" s="41">
        <v>44378</v>
      </c>
      <c r="B302" s="34">
        <v>43600</v>
      </c>
      <c r="C302" s="23">
        <f t="shared" si="225"/>
        <v>7412</v>
      </c>
      <c r="D302" s="23">
        <f t="shared" si="226"/>
        <v>3488</v>
      </c>
      <c r="E302" s="23">
        <v>400</v>
      </c>
      <c r="F302" s="23"/>
      <c r="G302" s="37">
        <f t="shared" si="221"/>
        <v>54900</v>
      </c>
      <c r="H302" s="25">
        <v>1250</v>
      </c>
      <c r="I302" s="37">
        <f t="shared" si="222"/>
        <v>53650</v>
      </c>
      <c r="J302" s="25">
        <v>3000</v>
      </c>
      <c r="K302" s="23"/>
      <c r="L302" s="25"/>
      <c r="M302" s="25">
        <v>2550</v>
      </c>
      <c r="N302" s="25">
        <v>500</v>
      </c>
      <c r="O302" s="23">
        <v>360</v>
      </c>
      <c r="P302" s="25">
        <v>200</v>
      </c>
      <c r="Q302" s="25">
        <v>1</v>
      </c>
      <c r="R302" s="23">
        <f t="shared" si="223"/>
        <v>6611</v>
      </c>
      <c r="S302" s="24">
        <f t="shared" si="224"/>
        <v>47039</v>
      </c>
    </row>
    <row r="303" spans="1:19" ht="20.100000000000001" customHeight="1">
      <c r="A303" s="41">
        <v>44409</v>
      </c>
      <c r="B303" s="34">
        <v>43600</v>
      </c>
      <c r="C303" s="23">
        <f t="shared" si="225"/>
        <v>7412</v>
      </c>
      <c r="D303" s="23">
        <f t="shared" si="226"/>
        <v>3488</v>
      </c>
      <c r="E303" s="23">
        <v>400</v>
      </c>
      <c r="F303" s="23"/>
      <c r="G303" s="37">
        <f t="shared" si="221"/>
        <v>54900</v>
      </c>
      <c r="H303" s="25">
        <v>1250</v>
      </c>
      <c r="I303" s="37">
        <f t="shared" si="222"/>
        <v>53650</v>
      </c>
      <c r="J303" s="25">
        <v>3000</v>
      </c>
      <c r="K303" s="23"/>
      <c r="L303" s="25"/>
      <c r="M303" s="25">
        <v>2550</v>
      </c>
      <c r="N303" s="25">
        <v>500</v>
      </c>
      <c r="O303" s="23">
        <v>360</v>
      </c>
      <c r="P303" s="25">
        <v>200</v>
      </c>
      <c r="Q303" s="25">
        <v>1</v>
      </c>
      <c r="R303" s="23">
        <f t="shared" si="223"/>
        <v>6611</v>
      </c>
      <c r="S303" s="24">
        <f t="shared" si="224"/>
        <v>47039</v>
      </c>
    </row>
    <row r="304" spans="1:19" ht="20.100000000000001" customHeight="1">
      <c r="A304" s="41">
        <v>44440</v>
      </c>
      <c r="B304" s="34">
        <v>43600</v>
      </c>
      <c r="C304" s="23">
        <f t="shared" si="225"/>
        <v>7412</v>
      </c>
      <c r="D304" s="23">
        <f t="shared" si="226"/>
        <v>3488</v>
      </c>
      <c r="E304" s="23">
        <v>400</v>
      </c>
      <c r="F304" s="23"/>
      <c r="G304" s="37">
        <f t="shared" si="221"/>
        <v>54900</v>
      </c>
      <c r="H304" s="25"/>
      <c r="I304" s="37">
        <f t="shared" si="222"/>
        <v>54900</v>
      </c>
      <c r="J304" s="25">
        <v>3000</v>
      </c>
      <c r="K304" s="23"/>
      <c r="L304" s="25"/>
      <c r="M304" s="25">
        <v>2550</v>
      </c>
      <c r="N304" s="25">
        <v>500</v>
      </c>
      <c r="O304" s="23">
        <v>360</v>
      </c>
      <c r="P304" s="25">
        <v>200</v>
      </c>
      <c r="Q304" s="25">
        <v>1</v>
      </c>
      <c r="R304" s="23">
        <f t="shared" si="223"/>
        <v>6611</v>
      </c>
      <c r="S304" s="24">
        <f t="shared" si="224"/>
        <v>48289</v>
      </c>
    </row>
    <row r="305" spans="1:19" ht="20.100000000000001" customHeight="1">
      <c r="A305" s="41">
        <v>44440</v>
      </c>
      <c r="B305" s="34">
        <v>0</v>
      </c>
      <c r="C305" s="23">
        <f t="shared" ref="C305" si="227">ROUND((B305)*0.17,0)</f>
        <v>0</v>
      </c>
      <c r="D305" s="23">
        <f t="shared" ref="D305" si="228">ROUND((B305)*0.08,0)</f>
        <v>0</v>
      </c>
      <c r="E305" s="23">
        <v>0</v>
      </c>
      <c r="F305" s="23">
        <v>58091</v>
      </c>
      <c r="G305" s="37">
        <f t="shared" ref="G305" si="229">SUM(B305:F305)</f>
        <v>58091</v>
      </c>
      <c r="H305" s="25"/>
      <c r="I305" s="37">
        <f t="shared" ref="I305" si="230">G305-H305</f>
        <v>58091</v>
      </c>
      <c r="J305" s="25">
        <v>0</v>
      </c>
      <c r="K305" s="23"/>
      <c r="L305" s="25"/>
      <c r="M305" s="25">
        <v>0</v>
      </c>
      <c r="N305" s="25">
        <v>0</v>
      </c>
      <c r="O305" s="23">
        <v>0</v>
      </c>
      <c r="P305" s="25">
        <v>0</v>
      </c>
      <c r="Q305" s="25">
        <v>1</v>
      </c>
      <c r="R305" s="23">
        <f t="shared" ref="R305" si="231">SUM(J305:Q305)</f>
        <v>1</v>
      </c>
      <c r="S305" s="24">
        <f t="shared" ref="S305" si="232">I305-R305</f>
        <v>58090</v>
      </c>
    </row>
    <row r="306" spans="1:19" ht="20.100000000000001" customHeight="1">
      <c r="A306" s="41">
        <v>44470</v>
      </c>
      <c r="B306" s="34">
        <v>43600</v>
      </c>
      <c r="C306" s="23">
        <f>ROUND((B306)*0.28,0)</f>
        <v>12208</v>
      </c>
      <c r="D306" s="23">
        <f>ROUND((B306)*0.09,0)</f>
        <v>3924</v>
      </c>
      <c r="E306" s="23">
        <v>400</v>
      </c>
      <c r="F306" s="23">
        <v>10275</v>
      </c>
      <c r="G306" s="37">
        <f t="shared" si="221"/>
        <v>70407</v>
      </c>
      <c r="H306" s="25"/>
      <c r="I306" s="37">
        <f t="shared" si="222"/>
        <v>70407</v>
      </c>
      <c r="J306" s="25">
        <v>3000</v>
      </c>
      <c r="K306" s="23"/>
      <c r="L306" s="25"/>
      <c r="M306" s="25">
        <v>2550</v>
      </c>
      <c r="N306" s="25">
        <v>500</v>
      </c>
      <c r="O306" s="23">
        <v>360</v>
      </c>
      <c r="P306" s="25">
        <v>200</v>
      </c>
      <c r="Q306" s="25">
        <v>1</v>
      </c>
      <c r="R306" s="23">
        <f t="shared" si="223"/>
        <v>6611</v>
      </c>
      <c r="S306" s="24">
        <f t="shared" si="224"/>
        <v>63796</v>
      </c>
    </row>
    <row r="307" spans="1:19" ht="20.100000000000001" customHeight="1">
      <c r="A307" s="41">
        <v>44501</v>
      </c>
      <c r="B307" s="34">
        <v>43600</v>
      </c>
      <c r="C307" s="23">
        <f t="shared" ref="C307:C310" si="233">ROUND((B307)*0.28,0)</f>
        <v>12208</v>
      </c>
      <c r="D307" s="23">
        <f t="shared" ref="D307:D310" si="234">ROUND((B307)*0.09,0)</f>
        <v>3924</v>
      </c>
      <c r="E307" s="23">
        <v>400</v>
      </c>
      <c r="F307" s="23"/>
      <c r="G307" s="37">
        <f t="shared" si="221"/>
        <v>60132</v>
      </c>
      <c r="H307" s="25"/>
      <c r="I307" s="37">
        <f t="shared" si="222"/>
        <v>60132</v>
      </c>
      <c r="J307" s="25">
        <v>3000</v>
      </c>
      <c r="K307" s="23"/>
      <c r="L307" s="25"/>
      <c r="M307" s="25">
        <v>2550</v>
      </c>
      <c r="N307" s="25">
        <v>500</v>
      </c>
      <c r="O307" s="23">
        <v>360</v>
      </c>
      <c r="P307" s="25">
        <v>200</v>
      </c>
      <c r="Q307" s="25">
        <v>1</v>
      </c>
      <c r="R307" s="23">
        <f t="shared" si="223"/>
        <v>6611</v>
      </c>
      <c r="S307" s="24">
        <f t="shared" si="224"/>
        <v>53521</v>
      </c>
    </row>
    <row r="308" spans="1:19" ht="20.100000000000001" customHeight="1">
      <c r="A308" s="41">
        <v>44531</v>
      </c>
      <c r="B308" s="34">
        <v>43600</v>
      </c>
      <c r="C308" s="23">
        <f t="shared" si="233"/>
        <v>12208</v>
      </c>
      <c r="D308" s="23">
        <f t="shared" si="234"/>
        <v>3924</v>
      </c>
      <c r="E308" s="23">
        <v>400</v>
      </c>
      <c r="F308" s="23"/>
      <c r="G308" s="37">
        <f t="shared" si="221"/>
        <v>60132</v>
      </c>
      <c r="H308" s="25">
        <v>1250</v>
      </c>
      <c r="I308" s="37">
        <f t="shared" si="222"/>
        <v>58882</v>
      </c>
      <c r="J308" s="25">
        <v>3000</v>
      </c>
      <c r="K308" s="23"/>
      <c r="L308" s="25"/>
      <c r="M308" s="25">
        <v>2550</v>
      </c>
      <c r="N308" s="25">
        <v>500</v>
      </c>
      <c r="O308" s="23">
        <v>360</v>
      </c>
      <c r="P308" s="25">
        <v>200</v>
      </c>
      <c r="Q308" s="25">
        <v>1</v>
      </c>
      <c r="R308" s="23">
        <f t="shared" si="223"/>
        <v>6611</v>
      </c>
      <c r="S308" s="24">
        <f t="shared" si="224"/>
        <v>52271</v>
      </c>
    </row>
    <row r="309" spans="1:19" ht="20.100000000000001" customHeight="1">
      <c r="A309" s="41">
        <v>44562</v>
      </c>
      <c r="B309" s="34">
        <v>43600</v>
      </c>
      <c r="C309" s="23">
        <f t="shared" si="233"/>
        <v>12208</v>
      </c>
      <c r="D309" s="23">
        <f t="shared" si="234"/>
        <v>3924</v>
      </c>
      <c r="E309" s="23">
        <v>400</v>
      </c>
      <c r="F309" s="23"/>
      <c r="G309" s="37">
        <f t="shared" si="221"/>
        <v>60132</v>
      </c>
      <c r="H309" s="25">
        <v>1250</v>
      </c>
      <c r="I309" s="37">
        <f t="shared" si="222"/>
        <v>58882</v>
      </c>
      <c r="J309" s="25">
        <v>3000</v>
      </c>
      <c r="K309" s="23"/>
      <c r="L309" s="25"/>
      <c r="M309" s="25">
        <v>2550</v>
      </c>
      <c r="N309" s="25">
        <v>500</v>
      </c>
      <c r="O309" s="23">
        <v>360</v>
      </c>
      <c r="P309" s="25">
        <v>200</v>
      </c>
      <c r="Q309" s="25">
        <v>1</v>
      </c>
      <c r="R309" s="23">
        <f t="shared" si="223"/>
        <v>6611</v>
      </c>
      <c r="S309" s="24">
        <f t="shared" si="224"/>
        <v>52271</v>
      </c>
    </row>
    <row r="310" spans="1:19" ht="20.100000000000001" customHeight="1">
      <c r="A310" s="41">
        <v>44593</v>
      </c>
      <c r="B310" s="34">
        <v>43600</v>
      </c>
      <c r="C310" s="23">
        <f t="shared" si="233"/>
        <v>12208</v>
      </c>
      <c r="D310" s="23">
        <f t="shared" si="234"/>
        <v>3924</v>
      </c>
      <c r="E310" s="23">
        <v>400</v>
      </c>
      <c r="F310" s="23"/>
      <c r="G310" s="37">
        <f t="shared" si="221"/>
        <v>60132</v>
      </c>
      <c r="H310" s="25">
        <v>1250</v>
      </c>
      <c r="I310" s="37">
        <f t="shared" si="222"/>
        <v>58882</v>
      </c>
      <c r="J310" s="25">
        <v>3000</v>
      </c>
      <c r="K310" s="23"/>
      <c r="L310" s="25"/>
      <c r="M310" s="25">
        <v>2550</v>
      </c>
      <c r="N310" s="25"/>
      <c r="O310" s="23">
        <v>360</v>
      </c>
      <c r="P310" s="25">
        <v>300</v>
      </c>
      <c r="Q310" s="25">
        <v>1</v>
      </c>
      <c r="R310" s="23">
        <f t="shared" si="223"/>
        <v>6211</v>
      </c>
      <c r="S310" s="24">
        <f t="shared" si="224"/>
        <v>52671</v>
      </c>
    </row>
    <row r="311" spans="1:19" ht="20.100000000000001" customHeight="1">
      <c r="A311" s="42" t="s">
        <v>4</v>
      </c>
      <c r="B311" s="24">
        <f>SUM(B298:B310)</f>
        <v>518000</v>
      </c>
      <c r="C311" s="24">
        <f t="shared" ref="C311" si="235">SUM(C298:C310)</f>
        <v>112040</v>
      </c>
      <c r="D311" s="24">
        <f t="shared" ref="D311" si="236">SUM(D298:D310)</f>
        <v>43620</v>
      </c>
      <c r="E311" s="24">
        <f t="shared" ref="E311" si="237">SUM(E298:E310)</f>
        <v>4800</v>
      </c>
      <c r="F311" s="24">
        <f t="shared" ref="F311" si="238">SUM(F298:F310)</f>
        <v>68366</v>
      </c>
      <c r="G311" s="24">
        <f t="shared" ref="G311:S311" si="239">SUM(G298:G310)</f>
        <v>746826</v>
      </c>
      <c r="H311" s="24">
        <f t="shared" si="239"/>
        <v>11250</v>
      </c>
      <c r="I311" s="24">
        <f t="shared" si="239"/>
        <v>735576</v>
      </c>
      <c r="J311" s="24">
        <f t="shared" si="239"/>
        <v>36000</v>
      </c>
      <c r="K311" s="24">
        <f t="shared" si="239"/>
        <v>0</v>
      </c>
      <c r="L311" s="24">
        <f t="shared" si="239"/>
        <v>0</v>
      </c>
      <c r="M311" s="24">
        <f t="shared" si="239"/>
        <v>30600</v>
      </c>
      <c r="N311" s="24">
        <f t="shared" si="239"/>
        <v>5500</v>
      </c>
      <c r="O311" s="24">
        <f t="shared" si="239"/>
        <v>4320</v>
      </c>
      <c r="P311" s="24">
        <f t="shared" si="239"/>
        <v>2500</v>
      </c>
      <c r="Q311" s="24">
        <f t="shared" si="239"/>
        <v>13</v>
      </c>
      <c r="R311" s="24">
        <f t="shared" si="239"/>
        <v>78933</v>
      </c>
      <c r="S311" s="24">
        <f t="shared" si="239"/>
        <v>656643</v>
      </c>
    </row>
    <row r="312" spans="1:19" ht="20.100000000000001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 ht="20.100000000000001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 ht="20.100000000000001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 ht="20.100000000000001" customHeight="1">
      <c r="A315" s="69" t="s">
        <v>23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</row>
    <row r="316" spans="1:19" ht="20.100000000000001" customHeight="1">
      <c r="A316" s="69" t="s">
        <v>47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</row>
    <row r="317" spans="1:19" ht="20.100000000000001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1:19" ht="20.100000000000001" customHeight="1">
      <c r="A318" s="18" t="s">
        <v>202</v>
      </c>
      <c r="B318" s="18"/>
      <c r="C318" s="18"/>
      <c r="D318" s="18"/>
      <c r="E318" s="18"/>
      <c r="F318" s="18"/>
      <c r="G318" s="18"/>
      <c r="H318" s="18" t="s">
        <v>203</v>
      </c>
      <c r="I318" s="18"/>
      <c r="J318" s="19"/>
      <c r="K318" s="19"/>
      <c r="L318" s="19"/>
      <c r="M318" s="18"/>
      <c r="N318" s="18"/>
      <c r="O318" s="18"/>
      <c r="P318" s="18"/>
      <c r="Q318" s="18"/>
      <c r="R318" s="18"/>
      <c r="S318" s="18"/>
    </row>
    <row r="319" spans="1:19" ht="20.100000000000001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9"/>
      <c r="K319" s="19"/>
      <c r="L319" s="19"/>
      <c r="M319" s="18"/>
      <c r="N319" s="18"/>
      <c r="O319" s="18"/>
      <c r="P319" s="18"/>
      <c r="Q319" s="18"/>
      <c r="R319" s="18"/>
      <c r="S319" s="18"/>
    </row>
    <row r="320" spans="1:19" ht="39.950000000000003" customHeight="1">
      <c r="A320" s="54" t="s">
        <v>0</v>
      </c>
      <c r="B320" s="54" t="s">
        <v>1</v>
      </c>
      <c r="C320" s="54" t="s">
        <v>2</v>
      </c>
      <c r="D320" s="54" t="s">
        <v>3</v>
      </c>
      <c r="E320" s="54" t="s">
        <v>104</v>
      </c>
      <c r="F320" s="54" t="s">
        <v>127</v>
      </c>
      <c r="G320" s="54" t="s">
        <v>4</v>
      </c>
      <c r="H320" s="54" t="s">
        <v>133</v>
      </c>
      <c r="I320" s="54" t="s">
        <v>4</v>
      </c>
      <c r="J320" s="54" t="s">
        <v>8</v>
      </c>
      <c r="K320" s="54" t="s">
        <v>13</v>
      </c>
      <c r="L320" s="54" t="s">
        <v>21</v>
      </c>
      <c r="M320" s="54" t="s">
        <v>33</v>
      </c>
      <c r="N320" s="54" t="s">
        <v>136</v>
      </c>
      <c r="O320" s="54" t="s">
        <v>137</v>
      </c>
      <c r="P320" s="54" t="s">
        <v>130</v>
      </c>
      <c r="Q320" s="54" t="s">
        <v>121</v>
      </c>
      <c r="R320" s="54" t="s">
        <v>5</v>
      </c>
      <c r="S320" s="54" t="s">
        <v>7</v>
      </c>
    </row>
    <row r="321" spans="1:19" ht="20.100000000000001" customHeight="1">
      <c r="A321" s="41">
        <v>44256</v>
      </c>
      <c r="B321" s="24">
        <v>53500</v>
      </c>
      <c r="C321" s="23">
        <f>ROUND((B321)*0.17,0)</f>
        <v>9095</v>
      </c>
      <c r="D321" s="23">
        <f>ROUND((B321)*0.08,0)</f>
        <v>4280</v>
      </c>
      <c r="E321" s="23">
        <v>400</v>
      </c>
      <c r="F321" s="23"/>
      <c r="G321" s="37">
        <f t="shared" ref="G321:G333" si="240">SUM(B321:F321)</f>
        <v>67275</v>
      </c>
      <c r="H321" s="25">
        <v>1250</v>
      </c>
      <c r="I321" s="37">
        <f t="shared" ref="I321:I333" si="241">G321-H321</f>
        <v>66025</v>
      </c>
      <c r="J321" s="25">
        <v>3500</v>
      </c>
      <c r="K321" s="25"/>
      <c r="L321" s="25">
        <v>3080</v>
      </c>
      <c r="M321" s="25"/>
      <c r="N321" s="23">
        <v>2500</v>
      </c>
      <c r="O321" s="23">
        <v>360</v>
      </c>
      <c r="P321" s="25">
        <v>200</v>
      </c>
      <c r="Q321" s="25">
        <v>1</v>
      </c>
      <c r="R321" s="23">
        <f t="shared" ref="R321:R333" si="242">SUM(J321:Q321)</f>
        <v>9641</v>
      </c>
      <c r="S321" s="24">
        <f t="shared" ref="S321:S333" si="243">I321-R321</f>
        <v>56384</v>
      </c>
    </row>
    <row r="322" spans="1:19" ht="20.100000000000001" customHeight="1">
      <c r="A322" s="41">
        <v>44287</v>
      </c>
      <c r="B322" s="24">
        <v>53500</v>
      </c>
      <c r="C322" s="23">
        <f t="shared" ref="C322:C327" si="244">ROUND((B322)*0.17,0)</f>
        <v>9095</v>
      </c>
      <c r="D322" s="23">
        <f t="shared" ref="D322:D327" si="245">ROUND((B322)*0.08,0)</f>
        <v>4280</v>
      </c>
      <c r="E322" s="23">
        <v>400</v>
      </c>
      <c r="F322" s="23"/>
      <c r="G322" s="37">
        <f t="shared" si="240"/>
        <v>67275</v>
      </c>
      <c r="H322" s="25">
        <v>1250</v>
      </c>
      <c r="I322" s="37">
        <f t="shared" si="241"/>
        <v>66025</v>
      </c>
      <c r="J322" s="25">
        <v>5000</v>
      </c>
      <c r="K322" s="25"/>
      <c r="L322" s="25">
        <v>3080</v>
      </c>
      <c r="M322" s="25"/>
      <c r="N322" s="23">
        <v>2500</v>
      </c>
      <c r="O322" s="23">
        <v>360</v>
      </c>
      <c r="P322" s="25">
        <v>200</v>
      </c>
      <c r="Q322" s="25">
        <v>1</v>
      </c>
      <c r="R322" s="23">
        <f t="shared" si="242"/>
        <v>11141</v>
      </c>
      <c r="S322" s="24">
        <f t="shared" si="243"/>
        <v>54884</v>
      </c>
    </row>
    <row r="323" spans="1:19" ht="20.100000000000001" customHeight="1">
      <c r="A323" s="41">
        <v>44317</v>
      </c>
      <c r="B323" s="24">
        <v>53500</v>
      </c>
      <c r="C323" s="23">
        <f t="shared" si="244"/>
        <v>9095</v>
      </c>
      <c r="D323" s="23">
        <f t="shared" si="245"/>
        <v>4280</v>
      </c>
      <c r="E323" s="23">
        <v>400</v>
      </c>
      <c r="F323" s="23"/>
      <c r="G323" s="37">
        <f t="shared" si="240"/>
        <v>67275</v>
      </c>
      <c r="H323" s="25">
        <v>1250</v>
      </c>
      <c r="I323" s="37">
        <f t="shared" si="241"/>
        <v>66025</v>
      </c>
      <c r="J323" s="25">
        <v>5000</v>
      </c>
      <c r="K323" s="25"/>
      <c r="L323" s="25">
        <v>3080</v>
      </c>
      <c r="M323" s="25"/>
      <c r="N323" s="23">
        <v>2500</v>
      </c>
      <c r="O323" s="23">
        <v>360</v>
      </c>
      <c r="P323" s="25">
        <v>200</v>
      </c>
      <c r="Q323" s="25">
        <v>1</v>
      </c>
      <c r="R323" s="23">
        <f t="shared" si="242"/>
        <v>11141</v>
      </c>
      <c r="S323" s="24">
        <f t="shared" si="243"/>
        <v>54884</v>
      </c>
    </row>
    <row r="324" spans="1:19" ht="20.100000000000001" customHeight="1">
      <c r="A324" s="41">
        <v>44348</v>
      </c>
      <c r="B324" s="24">
        <v>53500</v>
      </c>
      <c r="C324" s="23">
        <f t="shared" si="244"/>
        <v>9095</v>
      </c>
      <c r="D324" s="23">
        <f t="shared" si="245"/>
        <v>4280</v>
      </c>
      <c r="E324" s="23">
        <v>400</v>
      </c>
      <c r="F324" s="23"/>
      <c r="G324" s="37">
        <f t="shared" si="240"/>
        <v>67275</v>
      </c>
      <c r="H324" s="25">
        <v>1250</v>
      </c>
      <c r="I324" s="37">
        <f t="shared" si="241"/>
        <v>66025</v>
      </c>
      <c r="J324" s="25">
        <v>5000</v>
      </c>
      <c r="K324" s="25"/>
      <c r="L324" s="25">
        <v>3080</v>
      </c>
      <c r="M324" s="25"/>
      <c r="N324" s="23">
        <v>2500</v>
      </c>
      <c r="O324" s="23">
        <v>360</v>
      </c>
      <c r="P324" s="25">
        <v>200</v>
      </c>
      <c r="Q324" s="25">
        <v>1</v>
      </c>
      <c r="R324" s="23">
        <f t="shared" si="242"/>
        <v>11141</v>
      </c>
      <c r="S324" s="24">
        <f t="shared" si="243"/>
        <v>54884</v>
      </c>
    </row>
    <row r="325" spans="1:19" ht="20.100000000000001" customHeight="1">
      <c r="A325" s="41">
        <v>44378</v>
      </c>
      <c r="B325" s="24">
        <v>55100</v>
      </c>
      <c r="C325" s="23">
        <f t="shared" si="244"/>
        <v>9367</v>
      </c>
      <c r="D325" s="23">
        <f t="shared" si="245"/>
        <v>4408</v>
      </c>
      <c r="E325" s="23">
        <v>400</v>
      </c>
      <c r="F325" s="23"/>
      <c r="G325" s="37">
        <f t="shared" si="240"/>
        <v>69275</v>
      </c>
      <c r="H325" s="25">
        <v>1250</v>
      </c>
      <c r="I325" s="37">
        <f t="shared" si="241"/>
        <v>68025</v>
      </c>
      <c r="J325" s="25">
        <v>5000</v>
      </c>
      <c r="K325" s="25"/>
      <c r="L325" s="25">
        <v>3080</v>
      </c>
      <c r="M325" s="25"/>
      <c r="N325" s="23">
        <v>2500</v>
      </c>
      <c r="O325" s="23">
        <v>360</v>
      </c>
      <c r="P325" s="25">
        <v>200</v>
      </c>
      <c r="Q325" s="25">
        <v>1</v>
      </c>
      <c r="R325" s="23">
        <f t="shared" si="242"/>
        <v>11141</v>
      </c>
      <c r="S325" s="24">
        <f t="shared" si="243"/>
        <v>56884</v>
      </c>
    </row>
    <row r="326" spans="1:19" ht="20.100000000000001" customHeight="1">
      <c r="A326" s="41">
        <v>44409</v>
      </c>
      <c r="B326" s="24">
        <v>55100</v>
      </c>
      <c r="C326" s="23">
        <f t="shared" si="244"/>
        <v>9367</v>
      </c>
      <c r="D326" s="23">
        <f t="shared" si="245"/>
        <v>4408</v>
      </c>
      <c r="E326" s="23">
        <v>400</v>
      </c>
      <c r="F326" s="23"/>
      <c r="G326" s="37">
        <f t="shared" si="240"/>
        <v>69275</v>
      </c>
      <c r="H326" s="25">
        <v>1250</v>
      </c>
      <c r="I326" s="37">
        <f t="shared" si="241"/>
        <v>68025</v>
      </c>
      <c r="J326" s="25">
        <v>5000</v>
      </c>
      <c r="K326" s="25"/>
      <c r="L326" s="25">
        <v>3080</v>
      </c>
      <c r="M326" s="25"/>
      <c r="N326" s="23">
        <v>2500</v>
      </c>
      <c r="O326" s="23">
        <v>360</v>
      </c>
      <c r="P326" s="25">
        <v>200</v>
      </c>
      <c r="Q326" s="25">
        <v>1</v>
      </c>
      <c r="R326" s="23">
        <f t="shared" si="242"/>
        <v>11141</v>
      </c>
      <c r="S326" s="24">
        <f t="shared" si="243"/>
        <v>56884</v>
      </c>
    </row>
    <row r="327" spans="1:19" ht="20.100000000000001" customHeight="1">
      <c r="A327" s="41">
        <v>44440</v>
      </c>
      <c r="B327" s="24">
        <v>55100</v>
      </c>
      <c r="C327" s="23">
        <f t="shared" si="244"/>
        <v>9367</v>
      </c>
      <c r="D327" s="23">
        <f t="shared" si="245"/>
        <v>4408</v>
      </c>
      <c r="E327" s="23">
        <v>400</v>
      </c>
      <c r="F327" s="23"/>
      <c r="G327" s="37">
        <f t="shared" si="240"/>
        <v>69275</v>
      </c>
      <c r="H327" s="25"/>
      <c r="I327" s="37">
        <f t="shared" si="241"/>
        <v>69275</v>
      </c>
      <c r="J327" s="25">
        <v>5000</v>
      </c>
      <c r="K327" s="25"/>
      <c r="L327" s="25">
        <v>3080</v>
      </c>
      <c r="M327" s="25"/>
      <c r="N327" s="23">
        <v>2500</v>
      </c>
      <c r="O327" s="23">
        <v>360</v>
      </c>
      <c r="P327" s="25">
        <v>200</v>
      </c>
      <c r="Q327" s="25">
        <v>1</v>
      </c>
      <c r="R327" s="23">
        <f t="shared" si="242"/>
        <v>11141</v>
      </c>
      <c r="S327" s="24">
        <f t="shared" si="243"/>
        <v>58134</v>
      </c>
    </row>
    <row r="328" spans="1:19" ht="20.100000000000001" customHeight="1">
      <c r="A328" s="41">
        <v>44440</v>
      </c>
      <c r="B328" s="24">
        <v>0</v>
      </c>
      <c r="C328" s="23">
        <f t="shared" ref="C328" si="246">ROUND((B328)*0.17,0)</f>
        <v>0</v>
      </c>
      <c r="D328" s="23">
        <f t="shared" ref="D328" si="247">ROUND((B328)*0.08,0)</f>
        <v>0</v>
      </c>
      <c r="E328" s="23">
        <v>0</v>
      </c>
      <c r="F328" s="23">
        <v>79436</v>
      </c>
      <c r="G328" s="37">
        <f t="shared" ref="G328" si="248">SUM(B328:F328)</f>
        <v>79436</v>
      </c>
      <c r="H328" s="25"/>
      <c r="I328" s="37">
        <f t="shared" ref="I328" si="249">G328-H328</f>
        <v>79436</v>
      </c>
      <c r="J328" s="25">
        <v>0</v>
      </c>
      <c r="K328" s="25"/>
      <c r="L328" s="25">
        <v>0</v>
      </c>
      <c r="M328" s="25"/>
      <c r="N328" s="23">
        <v>8000</v>
      </c>
      <c r="O328" s="23">
        <v>0</v>
      </c>
      <c r="P328" s="25">
        <v>0</v>
      </c>
      <c r="Q328" s="25">
        <v>1</v>
      </c>
      <c r="R328" s="23">
        <f t="shared" ref="R328" si="250">SUM(J328:Q328)</f>
        <v>8001</v>
      </c>
      <c r="S328" s="24">
        <f t="shared" ref="S328" si="251">I328-R328</f>
        <v>71435</v>
      </c>
    </row>
    <row r="329" spans="1:19" ht="20.100000000000001" customHeight="1">
      <c r="A329" s="41">
        <v>44470</v>
      </c>
      <c r="B329" s="24">
        <v>55100</v>
      </c>
      <c r="C329" s="23">
        <f>ROUND((B329)*0.28,0)</f>
        <v>15428</v>
      </c>
      <c r="D329" s="23">
        <f>ROUND((B329)*0.09,0)</f>
        <v>4959</v>
      </c>
      <c r="E329" s="23">
        <v>400</v>
      </c>
      <c r="F329" s="23">
        <v>12975</v>
      </c>
      <c r="G329" s="37">
        <f t="shared" si="240"/>
        <v>88862</v>
      </c>
      <c r="H329" s="25"/>
      <c r="I329" s="37">
        <f t="shared" si="241"/>
        <v>88862</v>
      </c>
      <c r="J329" s="25">
        <v>5000</v>
      </c>
      <c r="K329" s="25"/>
      <c r="L329" s="25">
        <v>3080</v>
      </c>
      <c r="M329" s="25"/>
      <c r="N329" s="23">
        <v>2500</v>
      </c>
      <c r="O329" s="23">
        <v>360</v>
      </c>
      <c r="P329" s="25">
        <v>200</v>
      </c>
      <c r="Q329" s="25">
        <v>1</v>
      </c>
      <c r="R329" s="23">
        <f t="shared" si="242"/>
        <v>11141</v>
      </c>
      <c r="S329" s="24">
        <f t="shared" si="243"/>
        <v>77721</v>
      </c>
    </row>
    <row r="330" spans="1:19" ht="20.100000000000001" customHeight="1">
      <c r="A330" s="41">
        <v>44501</v>
      </c>
      <c r="B330" s="24">
        <v>55100</v>
      </c>
      <c r="C330" s="23">
        <f t="shared" ref="C330:C333" si="252">ROUND((B330)*0.28,0)</f>
        <v>15428</v>
      </c>
      <c r="D330" s="23">
        <f t="shared" ref="D330:D333" si="253">ROUND((B330)*0.09,0)</f>
        <v>4959</v>
      </c>
      <c r="E330" s="23">
        <v>400</v>
      </c>
      <c r="F330" s="23"/>
      <c r="G330" s="37">
        <f t="shared" si="240"/>
        <v>75887</v>
      </c>
      <c r="H330" s="25"/>
      <c r="I330" s="37">
        <f t="shared" si="241"/>
        <v>75887</v>
      </c>
      <c r="J330" s="25">
        <v>5000</v>
      </c>
      <c r="K330" s="25"/>
      <c r="L330" s="25">
        <v>3080</v>
      </c>
      <c r="M330" s="25"/>
      <c r="N330" s="23">
        <v>2500</v>
      </c>
      <c r="O330" s="23">
        <v>360</v>
      </c>
      <c r="P330" s="25">
        <v>200</v>
      </c>
      <c r="Q330" s="25">
        <v>1</v>
      </c>
      <c r="R330" s="23">
        <f t="shared" si="242"/>
        <v>11141</v>
      </c>
      <c r="S330" s="24">
        <f t="shared" si="243"/>
        <v>64746</v>
      </c>
    </row>
    <row r="331" spans="1:19" ht="20.100000000000001" customHeight="1">
      <c r="A331" s="41">
        <v>44531</v>
      </c>
      <c r="B331" s="24">
        <v>55100</v>
      </c>
      <c r="C331" s="23">
        <f t="shared" si="252"/>
        <v>15428</v>
      </c>
      <c r="D331" s="23">
        <f t="shared" si="253"/>
        <v>4959</v>
      </c>
      <c r="E331" s="23">
        <v>400</v>
      </c>
      <c r="F331" s="23"/>
      <c r="G331" s="37">
        <f t="shared" si="240"/>
        <v>75887</v>
      </c>
      <c r="H331" s="25">
        <v>1250</v>
      </c>
      <c r="I331" s="37">
        <f t="shared" si="241"/>
        <v>74637</v>
      </c>
      <c r="J331" s="25">
        <v>5000</v>
      </c>
      <c r="K331" s="25"/>
      <c r="L331" s="25">
        <v>3080</v>
      </c>
      <c r="M331" s="25"/>
      <c r="N331" s="23">
        <v>2500</v>
      </c>
      <c r="O331" s="23">
        <v>360</v>
      </c>
      <c r="P331" s="25">
        <v>200</v>
      </c>
      <c r="Q331" s="25">
        <v>1</v>
      </c>
      <c r="R331" s="23">
        <f t="shared" si="242"/>
        <v>11141</v>
      </c>
      <c r="S331" s="24">
        <f t="shared" si="243"/>
        <v>63496</v>
      </c>
    </row>
    <row r="332" spans="1:19" ht="20.100000000000001" customHeight="1">
      <c r="A332" s="41">
        <v>44562</v>
      </c>
      <c r="B332" s="24">
        <v>55100</v>
      </c>
      <c r="C332" s="23">
        <f t="shared" si="252"/>
        <v>15428</v>
      </c>
      <c r="D332" s="23">
        <f t="shared" si="253"/>
        <v>4959</v>
      </c>
      <c r="E332" s="23">
        <v>400</v>
      </c>
      <c r="F332" s="23"/>
      <c r="G332" s="37">
        <f t="shared" si="240"/>
        <v>75887</v>
      </c>
      <c r="H332" s="25">
        <v>1250</v>
      </c>
      <c r="I332" s="37">
        <f t="shared" si="241"/>
        <v>74637</v>
      </c>
      <c r="J332" s="25">
        <v>5000</v>
      </c>
      <c r="K332" s="25"/>
      <c r="L332" s="25">
        <v>3080</v>
      </c>
      <c r="M332" s="25"/>
      <c r="N332" s="23">
        <v>4000</v>
      </c>
      <c r="O332" s="23">
        <v>360</v>
      </c>
      <c r="P332" s="25">
        <v>200</v>
      </c>
      <c r="Q332" s="25">
        <v>1</v>
      </c>
      <c r="R332" s="23">
        <f t="shared" si="242"/>
        <v>12641</v>
      </c>
      <c r="S332" s="24">
        <f t="shared" si="243"/>
        <v>61996</v>
      </c>
    </row>
    <row r="333" spans="1:19" ht="20.100000000000001" customHeight="1">
      <c r="A333" s="41">
        <v>44593</v>
      </c>
      <c r="B333" s="24">
        <v>55100</v>
      </c>
      <c r="C333" s="23">
        <f t="shared" si="252"/>
        <v>15428</v>
      </c>
      <c r="D333" s="23">
        <f t="shared" si="253"/>
        <v>4959</v>
      </c>
      <c r="E333" s="23">
        <v>400</v>
      </c>
      <c r="F333" s="23"/>
      <c r="G333" s="37">
        <f t="shared" si="240"/>
        <v>75887</v>
      </c>
      <c r="H333" s="25">
        <v>1250</v>
      </c>
      <c r="I333" s="37">
        <f t="shared" si="241"/>
        <v>74637</v>
      </c>
      <c r="J333" s="25">
        <v>5000</v>
      </c>
      <c r="K333" s="18"/>
      <c r="L333" s="25">
        <v>3080</v>
      </c>
      <c r="M333" s="18"/>
      <c r="N333" s="23">
        <v>0</v>
      </c>
      <c r="O333" s="23">
        <v>360</v>
      </c>
      <c r="P333" s="25">
        <v>300</v>
      </c>
      <c r="Q333" s="25">
        <v>1</v>
      </c>
      <c r="R333" s="23">
        <f t="shared" si="242"/>
        <v>8741</v>
      </c>
      <c r="S333" s="24">
        <f t="shared" si="243"/>
        <v>65896</v>
      </c>
    </row>
    <row r="334" spans="1:19" ht="20.100000000000001" customHeight="1">
      <c r="A334" s="42" t="s">
        <v>4</v>
      </c>
      <c r="B334" s="24">
        <f>SUM(B321:B333)</f>
        <v>654800</v>
      </c>
      <c r="C334" s="24">
        <f t="shared" ref="C334" si="254">SUM(C321:C333)</f>
        <v>141621</v>
      </c>
      <c r="D334" s="24">
        <f t="shared" ref="D334" si="255">SUM(D321:D333)</f>
        <v>55139</v>
      </c>
      <c r="E334" s="24">
        <f t="shared" ref="E334" si="256">SUM(E321:E333)</f>
        <v>4800</v>
      </c>
      <c r="F334" s="24">
        <f t="shared" ref="F334" si="257">SUM(F321:F333)</f>
        <v>92411</v>
      </c>
      <c r="G334" s="24">
        <f t="shared" ref="G334:S334" si="258">SUM(G321:G333)</f>
        <v>948771</v>
      </c>
      <c r="H334" s="24">
        <f t="shared" si="258"/>
        <v>11250</v>
      </c>
      <c r="I334" s="24">
        <f t="shared" si="258"/>
        <v>937521</v>
      </c>
      <c r="J334" s="24">
        <f t="shared" si="258"/>
        <v>58500</v>
      </c>
      <c r="K334" s="24">
        <f t="shared" si="258"/>
        <v>0</v>
      </c>
      <c r="L334" s="24">
        <f t="shared" si="258"/>
        <v>36960</v>
      </c>
      <c r="M334" s="24">
        <f t="shared" si="258"/>
        <v>0</v>
      </c>
      <c r="N334" s="24">
        <f t="shared" si="258"/>
        <v>37000</v>
      </c>
      <c r="O334" s="24">
        <f t="shared" si="258"/>
        <v>4320</v>
      </c>
      <c r="P334" s="24">
        <f t="shared" si="258"/>
        <v>2500</v>
      </c>
      <c r="Q334" s="24">
        <f t="shared" si="258"/>
        <v>13</v>
      </c>
      <c r="R334" s="24">
        <f t="shared" si="258"/>
        <v>139293</v>
      </c>
      <c r="S334" s="24">
        <f t="shared" si="258"/>
        <v>798228</v>
      </c>
    </row>
    <row r="335" spans="1:19" ht="20.100000000000001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</row>
    <row r="336" spans="1:19" ht="20.100000000000001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</row>
    <row r="337" spans="1:19" ht="20.100000000000001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</row>
    <row r="338" spans="1:19" ht="20.100000000000001" customHeight="1">
      <c r="A338" s="69" t="s">
        <v>23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</row>
    <row r="339" spans="1:19" ht="20.100000000000001" customHeight="1">
      <c r="A339" s="69" t="s">
        <v>47</v>
      </c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</row>
    <row r="340" spans="1:19" ht="20.100000000000001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1:19" ht="20.100000000000001" customHeight="1">
      <c r="A341" s="18" t="s">
        <v>204</v>
      </c>
      <c r="B341" s="18"/>
      <c r="C341" s="18"/>
      <c r="D341" s="18"/>
      <c r="E341" s="18"/>
      <c r="F341" s="18"/>
      <c r="G341" s="18"/>
      <c r="H341" s="18" t="s">
        <v>205</v>
      </c>
      <c r="I341" s="18"/>
      <c r="J341" s="19"/>
      <c r="K341" s="19"/>
      <c r="L341" s="19"/>
      <c r="M341" s="18"/>
      <c r="N341" s="18"/>
      <c r="O341" s="18"/>
      <c r="P341" s="18"/>
      <c r="Q341" s="18"/>
      <c r="R341" s="18"/>
      <c r="S341" s="18"/>
    </row>
    <row r="342" spans="1:19" ht="20.100000000000001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9"/>
      <c r="K342" s="19"/>
      <c r="L342" s="19"/>
      <c r="M342" s="18"/>
      <c r="N342" s="18"/>
      <c r="O342" s="18"/>
      <c r="P342" s="18"/>
      <c r="Q342" s="18"/>
      <c r="R342" s="18"/>
      <c r="S342" s="18"/>
    </row>
    <row r="343" spans="1:19" ht="39.950000000000003" customHeight="1">
      <c r="A343" s="54" t="s">
        <v>0</v>
      </c>
      <c r="B343" s="54" t="s">
        <v>1</v>
      </c>
      <c r="C343" s="54" t="s">
        <v>2</v>
      </c>
      <c r="D343" s="54" t="s">
        <v>3</v>
      </c>
      <c r="E343" s="54" t="s">
        <v>104</v>
      </c>
      <c r="F343" s="54" t="s">
        <v>127</v>
      </c>
      <c r="G343" s="54" t="s">
        <v>4</v>
      </c>
      <c r="H343" s="54" t="s">
        <v>133</v>
      </c>
      <c r="I343" s="54" t="s">
        <v>4</v>
      </c>
      <c r="J343" s="54" t="s">
        <v>8</v>
      </c>
      <c r="K343" s="54" t="s">
        <v>13</v>
      </c>
      <c r="L343" s="54" t="s">
        <v>128</v>
      </c>
      <c r="M343" s="54" t="s">
        <v>16</v>
      </c>
      <c r="N343" s="54" t="s">
        <v>136</v>
      </c>
      <c r="O343" s="54" t="s">
        <v>137</v>
      </c>
      <c r="P343" s="54" t="s">
        <v>130</v>
      </c>
      <c r="Q343" s="54" t="s">
        <v>121</v>
      </c>
      <c r="R343" s="54" t="s">
        <v>5</v>
      </c>
      <c r="S343" s="54" t="s">
        <v>7</v>
      </c>
    </row>
    <row r="344" spans="1:19" ht="20.100000000000001" customHeight="1">
      <c r="A344" s="22">
        <v>44256</v>
      </c>
      <c r="B344" s="23">
        <v>96900</v>
      </c>
      <c r="C344" s="23">
        <f>ROUND((B344)*0.17,0)</f>
        <v>16473</v>
      </c>
      <c r="D344" s="23"/>
      <c r="E344" s="23"/>
      <c r="F344" s="23"/>
      <c r="G344" s="37">
        <f t="shared" ref="G344:G356" si="259">SUM(B344:F344)</f>
        <v>113373</v>
      </c>
      <c r="H344" s="37"/>
      <c r="I344" s="37">
        <f t="shared" ref="I344:I356" si="260">G344-H344</f>
        <v>113373</v>
      </c>
      <c r="J344" s="25">
        <v>15000</v>
      </c>
      <c r="K344" s="25"/>
      <c r="L344" s="25">
        <v>245</v>
      </c>
      <c r="M344" s="25">
        <v>580</v>
      </c>
      <c r="N344" s="23">
        <v>15000</v>
      </c>
      <c r="O344" s="23">
        <v>960</v>
      </c>
      <c r="P344" s="25">
        <v>200</v>
      </c>
      <c r="Q344" s="25">
        <v>1</v>
      </c>
      <c r="R344" s="23">
        <f t="shared" ref="R344:R356" si="261">SUM(J344:Q344)</f>
        <v>31986</v>
      </c>
      <c r="S344" s="24">
        <f t="shared" ref="S344:S356" si="262">I344-R344</f>
        <v>81387</v>
      </c>
    </row>
    <row r="345" spans="1:19" ht="20.100000000000001" customHeight="1">
      <c r="A345" s="22">
        <v>44287</v>
      </c>
      <c r="B345" s="23">
        <v>96900</v>
      </c>
      <c r="C345" s="23">
        <f t="shared" ref="C345:C350" si="263">ROUND((B345)*0.17,0)</f>
        <v>16473</v>
      </c>
      <c r="D345" s="23"/>
      <c r="E345" s="23"/>
      <c r="F345" s="23"/>
      <c r="G345" s="37">
        <f t="shared" si="259"/>
        <v>113373</v>
      </c>
      <c r="H345" s="37"/>
      <c r="I345" s="37">
        <f t="shared" si="260"/>
        <v>113373</v>
      </c>
      <c r="J345" s="25">
        <v>15000</v>
      </c>
      <c r="K345" s="25"/>
      <c r="L345" s="25">
        <v>245</v>
      </c>
      <c r="M345" s="25">
        <v>580</v>
      </c>
      <c r="N345" s="23">
        <v>15000</v>
      </c>
      <c r="O345" s="23">
        <v>960</v>
      </c>
      <c r="P345" s="25">
        <v>200</v>
      </c>
      <c r="Q345" s="25">
        <v>1</v>
      </c>
      <c r="R345" s="23">
        <f t="shared" si="261"/>
        <v>31986</v>
      </c>
      <c r="S345" s="24">
        <f t="shared" si="262"/>
        <v>81387</v>
      </c>
    </row>
    <row r="346" spans="1:19" ht="20.100000000000001" customHeight="1">
      <c r="A346" s="22">
        <v>44317</v>
      </c>
      <c r="B346" s="23">
        <v>96900</v>
      </c>
      <c r="C346" s="23">
        <f t="shared" si="263"/>
        <v>16473</v>
      </c>
      <c r="D346" s="23"/>
      <c r="E346" s="23"/>
      <c r="F346" s="23"/>
      <c r="G346" s="37">
        <f t="shared" si="259"/>
        <v>113373</v>
      </c>
      <c r="H346" s="37"/>
      <c r="I346" s="37">
        <f t="shared" si="260"/>
        <v>113373</v>
      </c>
      <c r="J346" s="25">
        <v>15000</v>
      </c>
      <c r="K346" s="25"/>
      <c r="L346" s="25">
        <v>245</v>
      </c>
      <c r="M346" s="25">
        <v>580</v>
      </c>
      <c r="N346" s="23">
        <v>15000</v>
      </c>
      <c r="O346" s="23">
        <v>960</v>
      </c>
      <c r="P346" s="25">
        <v>200</v>
      </c>
      <c r="Q346" s="25">
        <v>1</v>
      </c>
      <c r="R346" s="23">
        <f t="shared" si="261"/>
        <v>31986</v>
      </c>
      <c r="S346" s="24">
        <f t="shared" si="262"/>
        <v>81387</v>
      </c>
    </row>
    <row r="347" spans="1:19" ht="20.100000000000001" customHeight="1">
      <c r="A347" s="22">
        <v>44348</v>
      </c>
      <c r="B347" s="23">
        <v>96900</v>
      </c>
      <c r="C347" s="23">
        <f t="shared" si="263"/>
        <v>16473</v>
      </c>
      <c r="D347" s="23"/>
      <c r="E347" s="23"/>
      <c r="F347" s="23"/>
      <c r="G347" s="37">
        <f t="shared" si="259"/>
        <v>113373</v>
      </c>
      <c r="H347" s="37"/>
      <c r="I347" s="37">
        <f t="shared" si="260"/>
        <v>113373</v>
      </c>
      <c r="J347" s="25">
        <v>15000</v>
      </c>
      <c r="K347" s="25"/>
      <c r="L347" s="25">
        <v>245</v>
      </c>
      <c r="M347" s="25">
        <v>580</v>
      </c>
      <c r="N347" s="23">
        <v>15000</v>
      </c>
      <c r="O347" s="23">
        <v>960</v>
      </c>
      <c r="P347" s="25">
        <v>200</v>
      </c>
      <c r="Q347" s="25">
        <v>1</v>
      </c>
      <c r="R347" s="23">
        <f t="shared" si="261"/>
        <v>31986</v>
      </c>
      <c r="S347" s="24">
        <f t="shared" si="262"/>
        <v>81387</v>
      </c>
    </row>
    <row r="348" spans="1:19" ht="20.100000000000001" customHeight="1">
      <c r="A348" s="22">
        <v>44378</v>
      </c>
      <c r="B348" s="23">
        <v>99800</v>
      </c>
      <c r="C348" s="23">
        <f t="shared" si="263"/>
        <v>16966</v>
      </c>
      <c r="D348" s="23"/>
      <c r="E348" s="23"/>
      <c r="F348" s="23"/>
      <c r="G348" s="37">
        <f t="shared" si="259"/>
        <v>116766</v>
      </c>
      <c r="H348" s="37"/>
      <c r="I348" s="37">
        <f t="shared" si="260"/>
        <v>116766</v>
      </c>
      <c r="J348" s="25">
        <v>15000</v>
      </c>
      <c r="K348" s="25"/>
      <c r="L348" s="25">
        <v>245</v>
      </c>
      <c r="M348" s="25">
        <v>580</v>
      </c>
      <c r="N348" s="23">
        <v>15000</v>
      </c>
      <c r="O348" s="23">
        <v>960</v>
      </c>
      <c r="P348" s="25">
        <v>200</v>
      </c>
      <c r="Q348" s="25">
        <v>1</v>
      </c>
      <c r="R348" s="23">
        <f t="shared" si="261"/>
        <v>31986</v>
      </c>
      <c r="S348" s="24">
        <f t="shared" si="262"/>
        <v>84780</v>
      </c>
    </row>
    <row r="349" spans="1:19" ht="20.100000000000001" customHeight="1">
      <c r="A349" s="22">
        <v>44409</v>
      </c>
      <c r="B349" s="23">
        <v>99800</v>
      </c>
      <c r="C349" s="23">
        <f t="shared" si="263"/>
        <v>16966</v>
      </c>
      <c r="D349" s="23"/>
      <c r="E349" s="23"/>
      <c r="F349" s="23"/>
      <c r="G349" s="37">
        <f t="shared" si="259"/>
        <v>116766</v>
      </c>
      <c r="H349" s="37"/>
      <c r="I349" s="37">
        <f t="shared" si="260"/>
        <v>116766</v>
      </c>
      <c r="J349" s="25">
        <v>15000</v>
      </c>
      <c r="K349" s="25"/>
      <c r="L349" s="25">
        <v>245</v>
      </c>
      <c r="M349" s="25">
        <v>580</v>
      </c>
      <c r="N349" s="23">
        <v>15000</v>
      </c>
      <c r="O349" s="23">
        <v>960</v>
      </c>
      <c r="P349" s="25">
        <v>200</v>
      </c>
      <c r="Q349" s="25">
        <v>1</v>
      </c>
      <c r="R349" s="23">
        <f t="shared" si="261"/>
        <v>31986</v>
      </c>
      <c r="S349" s="24">
        <f t="shared" si="262"/>
        <v>84780</v>
      </c>
    </row>
    <row r="350" spans="1:19" ht="20.100000000000001" customHeight="1">
      <c r="A350" s="22">
        <v>44440</v>
      </c>
      <c r="B350" s="23">
        <v>99800</v>
      </c>
      <c r="C350" s="23">
        <f t="shared" si="263"/>
        <v>16966</v>
      </c>
      <c r="D350" s="23"/>
      <c r="E350" s="23"/>
      <c r="F350" s="23"/>
      <c r="G350" s="37">
        <f t="shared" si="259"/>
        <v>116766</v>
      </c>
      <c r="H350" s="37"/>
      <c r="I350" s="37">
        <f t="shared" si="260"/>
        <v>116766</v>
      </c>
      <c r="J350" s="25">
        <v>15000</v>
      </c>
      <c r="K350" s="25"/>
      <c r="L350" s="25">
        <v>0</v>
      </c>
      <c r="M350" s="25">
        <v>580</v>
      </c>
      <c r="N350" s="23">
        <v>15000</v>
      </c>
      <c r="O350" s="23">
        <v>960</v>
      </c>
      <c r="P350" s="25">
        <v>200</v>
      </c>
      <c r="Q350" s="25">
        <v>1</v>
      </c>
      <c r="R350" s="23">
        <f t="shared" si="261"/>
        <v>31741</v>
      </c>
      <c r="S350" s="24">
        <f t="shared" si="262"/>
        <v>85025</v>
      </c>
    </row>
    <row r="351" spans="1:19" ht="20.100000000000001" customHeight="1">
      <c r="A351" s="22">
        <v>44440</v>
      </c>
      <c r="B351" s="23">
        <v>0</v>
      </c>
      <c r="C351" s="23">
        <f t="shared" ref="C351" si="264">ROUND((B351)*0.17,0)</f>
        <v>0</v>
      </c>
      <c r="D351" s="23"/>
      <c r="E351" s="23"/>
      <c r="F351" s="23">
        <v>150921</v>
      </c>
      <c r="G351" s="37">
        <f t="shared" ref="G351" si="265">SUM(B351:F351)</f>
        <v>150921</v>
      </c>
      <c r="H351" s="37"/>
      <c r="I351" s="37">
        <f t="shared" ref="I351" si="266">G351-H351</f>
        <v>150921</v>
      </c>
      <c r="J351" s="25">
        <v>0</v>
      </c>
      <c r="K351" s="25"/>
      <c r="L351" s="25">
        <v>0</v>
      </c>
      <c r="M351" s="25">
        <v>0</v>
      </c>
      <c r="N351" s="23">
        <v>15000</v>
      </c>
      <c r="O351" s="23">
        <v>0</v>
      </c>
      <c r="P351" s="25">
        <v>0</v>
      </c>
      <c r="Q351" s="25">
        <v>1</v>
      </c>
      <c r="R351" s="23">
        <f t="shared" ref="R351" si="267">SUM(J351:Q351)</f>
        <v>15001</v>
      </c>
      <c r="S351" s="24">
        <f t="shared" ref="S351" si="268">I351-R351</f>
        <v>135920</v>
      </c>
    </row>
    <row r="352" spans="1:19" ht="20.100000000000001" customHeight="1">
      <c r="A352" s="22">
        <v>44470</v>
      </c>
      <c r="B352" s="23">
        <v>99800</v>
      </c>
      <c r="C352" s="23">
        <f>ROUND((B352)*0.28,0)</f>
        <v>27944</v>
      </c>
      <c r="D352" s="23"/>
      <c r="E352" s="23"/>
      <c r="F352" s="23">
        <v>22850</v>
      </c>
      <c r="G352" s="37">
        <f t="shared" si="259"/>
        <v>150594</v>
      </c>
      <c r="H352" s="37"/>
      <c r="I352" s="37">
        <f t="shared" si="260"/>
        <v>150594</v>
      </c>
      <c r="J352" s="25">
        <v>15000</v>
      </c>
      <c r="K352" s="25"/>
      <c r="L352" s="25">
        <v>0</v>
      </c>
      <c r="M352" s="25">
        <v>580</v>
      </c>
      <c r="N352" s="23">
        <v>15000</v>
      </c>
      <c r="O352" s="23">
        <v>960</v>
      </c>
      <c r="P352" s="25">
        <v>200</v>
      </c>
      <c r="Q352" s="25">
        <v>1</v>
      </c>
      <c r="R352" s="23">
        <f t="shared" si="261"/>
        <v>31741</v>
      </c>
      <c r="S352" s="24">
        <f t="shared" si="262"/>
        <v>118853</v>
      </c>
    </row>
    <row r="353" spans="1:19" ht="20.100000000000001" customHeight="1">
      <c r="A353" s="22">
        <v>44501</v>
      </c>
      <c r="B353" s="23">
        <v>99800</v>
      </c>
      <c r="C353" s="23">
        <f t="shared" ref="C353:C356" si="269">ROUND((B353)*0.28,0)</f>
        <v>27944</v>
      </c>
      <c r="D353" s="23"/>
      <c r="E353" s="23"/>
      <c r="F353" s="23"/>
      <c r="G353" s="37">
        <f t="shared" si="259"/>
        <v>127744</v>
      </c>
      <c r="H353" s="37"/>
      <c r="I353" s="37">
        <f t="shared" si="260"/>
        <v>127744</v>
      </c>
      <c r="J353" s="25">
        <v>15000</v>
      </c>
      <c r="K353" s="25"/>
      <c r="L353" s="25">
        <v>245</v>
      </c>
      <c r="M353" s="25">
        <v>580</v>
      </c>
      <c r="N353" s="23">
        <v>15000</v>
      </c>
      <c r="O353" s="23">
        <v>960</v>
      </c>
      <c r="P353" s="25">
        <v>200</v>
      </c>
      <c r="Q353" s="25">
        <v>1</v>
      </c>
      <c r="R353" s="23">
        <f t="shared" si="261"/>
        <v>31986</v>
      </c>
      <c r="S353" s="24">
        <f t="shared" si="262"/>
        <v>95758</v>
      </c>
    </row>
    <row r="354" spans="1:19" ht="20.100000000000001" customHeight="1">
      <c r="A354" s="22">
        <v>44531</v>
      </c>
      <c r="B354" s="23">
        <v>99800</v>
      </c>
      <c r="C354" s="23">
        <f t="shared" si="269"/>
        <v>27944</v>
      </c>
      <c r="D354" s="23"/>
      <c r="E354" s="23"/>
      <c r="F354" s="23"/>
      <c r="G354" s="37">
        <f t="shared" si="259"/>
        <v>127744</v>
      </c>
      <c r="H354" s="37"/>
      <c r="I354" s="37">
        <f t="shared" si="260"/>
        <v>127744</v>
      </c>
      <c r="J354" s="25">
        <v>15000</v>
      </c>
      <c r="K354" s="25"/>
      <c r="L354" s="25">
        <v>245</v>
      </c>
      <c r="M354" s="25">
        <v>580</v>
      </c>
      <c r="N354" s="23">
        <v>15000</v>
      </c>
      <c r="O354" s="23">
        <v>960</v>
      </c>
      <c r="P354" s="25">
        <v>200</v>
      </c>
      <c r="Q354" s="25">
        <v>1</v>
      </c>
      <c r="R354" s="23">
        <f t="shared" si="261"/>
        <v>31986</v>
      </c>
      <c r="S354" s="24">
        <f t="shared" si="262"/>
        <v>95758</v>
      </c>
    </row>
    <row r="355" spans="1:19" ht="20.100000000000001" customHeight="1">
      <c r="A355" s="22">
        <v>44562</v>
      </c>
      <c r="B355" s="23">
        <v>99800</v>
      </c>
      <c r="C355" s="23">
        <f t="shared" si="269"/>
        <v>27944</v>
      </c>
      <c r="D355" s="23"/>
      <c r="E355" s="23"/>
      <c r="F355" s="23"/>
      <c r="G355" s="37">
        <f t="shared" si="259"/>
        <v>127744</v>
      </c>
      <c r="H355" s="37"/>
      <c r="I355" s="37">
        <f t="shared" si="260"/>
        <v>127744</v>
      </c>
      <c r="J355" s="25">
        <v>15000</v>
      </c>
      <c r="K355" s="25"/>
      <c r="L355" s="25">
        <v>245</v>
      </c>
      <c r="M355" s="25">
        <v>580</v>
      </c>
      <c r="N355" s="23">
        <v>30000</v>
      </c>
      <c r="O355" s="23">
        <v>960</v>
      </c>
      <c r="P355" s="25">
        <v>200</v>
      </c>
      <c r="Q355" s="25">
        <v>1</v>
      </c>
      <c r="R355" s="23">
        <f t="shared" si="261"/>
        <v>46986</v>
      </c>
      <c r="S355" s="24">
        <f t="shared" si="262"/>
        <v>80758</v>
      </c>
    </row>
    <row r="356" spans="1:19" ht="20.100000000000001" customHeight="1">
      <c r="A356" s="22">
        <v>44593</v>
      </c>
      <c r="B356" s="23">
        <v>99800</v>
      </c>
      <c r="C356" s="23">
        <f t="shared" si="269"/>
        <v>27944</v>
      </c>
      <c r="D356" s="23"/>
      <c r="E356" s="23"/>
      <c r="F356" s="23"/>
      <c r="G356" s="37">
        <f t="shared" si="259"/>
        <v>127744</v>
      </c>
      <c r="H356" s="37"/>
      <c r="I356" s="37">
        <f t="shared" si="260"/>
        <v>127744</v>
      </c>
      <c r="J356" s="25">
        <v>15000</v>
      </c>
      <c r="K356" s="25"/>
      <c r="L356" s="25">
        <v>245</v>
      </c>
      <c r="M356" s="25">
        <v>580</v>
      </c>
      <c r="N356" s="23"/>
      <c r="O356" s="23">
        <v>960</v>
      </c>
      <c r="P356" s="25">
        <v>300</v>
      </c>
      <c r="Q356" s="25">
        <v>1</v>
      </c>
      <c r="R356" s="23">
        <f t="shared" si="261"/>
        <v>17086</v>
      </c>
      <c r="S356" s="24">
        <f t="shared" si="262"/>
        <v>110658</v>
      </c>
    </row>
    <row r="357" spans="1:19" ht="20.100000000000001" customHeight="1">
      <c r="A357" s="26" t="s">
        <v>4</v>
      </c>
      <c r="B357" s="24">
        <f>SUM(B344:B356)</f>
        <v>1186000</v>
      </c>
      <c r="C357" s="24">
        <f t="shared" ref="C357" si="270">SUM(C344:C356)</f>
        <v>256510</v>
      </c>
      <c r="D357" s="24">
        <f t="shared" ref="D357" si="271">SUM(D344:D356)</f>
        <v>0</v>
      </c>
      <c r="E357" s="24">
        <f t="shared" ref="E357" si="272">SUM(E344:E356)</f>
        <v>0</v>
      </c>
      <c r="F357" s="24">
        <f t="shared" ref="F357" si="273">SUM(F344:F356)</f>
        <v>173771</v>
      </c>
      <c r="G357" s="24">
        <f t="shared" ref="G357:S357" si="274">SUM(G344:G356)</f>
        <v>1616281</v>
      </c>
      <c r="H357" s="24">
        <f t="shared" si="274"/>
        <v>0</v>
      </c>
      <c r="I357" s="24">
        <f t="shared" si="274"/>
        <v>1616281</v>
      </c>
      <c r="J357" s="24">
        <f t="shared" si="274"/>
        <v>180000</v>
      </c>
      <c r="K357" s="24">
        <f t="shared" si="274"/>
        <v>0</v>
      </c>
      <c r="L357" s="24">
        <f t="shared" si="274"/>
        <v>2450</v>
      </c>
      <c r="M357" s="24">
        <f t="shared" si="274"/>
        <v>6960</v>
      </c>
      <c r="N357" s="24">
        <f t="shared" si="274"/>
        <v>195000</v>
      </c>
      <c r="O357" s="24">
        <f t="shared" si="274"/>
        <v>11520</v>
      </c>
      <c r="P357" s="24">
        <f t="shared" si="274"/>
        <v>2500</v>
      </c>
      <c r="Q357" s="24">
        <f t="shared" si="274"/>
        <v>13</v>
      </c>
      <c r="R357" s="24">
        <f t="shared" si="274"/>
        <v>398443</v>
      </c>
      <c r="S357" s="24">
        <f t="shared" si="274"/>
        <v>1217838</v>
      </c>
    </row>
    <row r="358" spans="1:19" ht="20.100000000000001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</row>
    <row r="359" spans="1:19" ht="20.100000000000001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</row>
    <row r="360" spans="1:19" ht="20.100000000000001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</row>
    <row r="361" spans="1:19" ht="20.100000000000001" customHeight="1">
      <c r="A361" s="69" t="s">
        <v>23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</row>
    <row r="362" spans="1:19" ht="20.100000000000001" customHeight="1">
      <c r="A362" s="69" t="s">
        <v>47</v>
      </c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</row>
    <row r="363" spans="1:19" ht="20.100000000000001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1:19" ht="20.100000000000001" customHeight="1">
      <c r="A364" s="18" t="s">
        <v>167</v>
      </c>
      <c r="B364" s="18"/>
      <c r="C364" s="18"/>
      <c r="D364" s="18"/>
      <c r="E364" s="18"/>
      <c r="F364" s="18"/>
      <c r="G364" s="18"/>
      <c r="H364" s="18" t="s">
        <v>168</v>
      </c>
      <c r="I364" s="18"/>
      <c r="J364" s="19"/>
      <c r="K364" s="19"/>
      <c r="L364" s="19"/>
      <c r="M364" s="18"/>
      <c r="N364" s="18"/>
      <c r="O364" s="18"/>
      <c r="P364" s="18"/>
      <c r="Q364" s="18"/>
      <c r="R364" s="18"/>
      <c r="S364" s="18"/>
    </row>
    <row r="365" spans="1:19" ht="20.100000000000001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9"/>
      <c r="K365" s="19"/>
      <c r="L365" s="19"/>
      <c r="M365" s="18"/>
      <c r="N365" s="18"/>
      <c r="O365" s="18"/>
      <c r="P365" s="18"/>
      <c r="Q365" s="18"/>
      <c r="R365" s="18"/>
      <c r="S365" s="18"/>
    </row>
    <row r="366" spans="1:19" ht="39.950000000000003" customHeight="1">
      <c r="A366" s="54" t="s">
        <v>0</v>
      </c>
      <c r="B366" s="54" t="s">
        <v>1</v>
      </c>
      <c r="C366" s="54" t="s">
        <v>2</v>
      </c>
      <c r="D366" s="54" t="s">
        <v>3</v>
      </c>
      <c r="E366" s="54" t="s">
        <v>104</v>
      </c>
      <c r="F366" s="54" t="s">
        <v>127</v>
      </c>
      <c r="G366" s="54" t="s">
        <v>4</v>
      </c>
      <c r="H366" s="54" t="s">
        <v>133</v>
      </c>
      <c r="I366" s="54" t="s">
        <v>4</v>
      </c>
      <c r="J366" s="54" t="s">
        <v>8</v>
      </c>
      <c r="K366" s="54" t="s">
        <v>13</v>
      </c>
      <c r="L366" s="54" t="s">
        <v>22</v>
      </c>
      <c r="M366" s="54" t="s">
        <v>33</v>
      </c>
      <c r="N366" s="54" t="s">
        <v>136</v>
      </c>
      <c r="O366" s="54" t="s">
        <v>137</v>
      </c>
      <c r="P366" s="54" t="s">
        <v>130</v>
      </c>
      <c r="Q366" s="54" t="s">
        <v>121</v>
      </c>
      <c r="R366" s="54" t="s">
        <v>5</v>
      </c>
      <c r="S366" s="54" t="s">
        <v>7</v>
      </c>
    </row>
    <row r="367" spans="1:19" ht="20.100000000000001" customHeight="1">
      <c r="A367" s="22">
        <v>44256</v>
      </c>
      <c r="B367" s="23">
        <v>39900</v>
      </c>
      <c r="C367" s="23">
        <f>ROUND((B367)*0.17,0)</f>
        <v>6783</v>
      </c>
      <c r="D367" s="23">
        <f>ROUND((B367)*0.16,0)</f>
        <v>6384</v>
      </c>
      <c r="E367" s="23">
        <f>400+200+180</f>
        <v>780</v>
      </c>
      <c r="F367" s="23"/>
      <c r="G367" s="37">
        <f t="shared" ref="G367:G378" si="275">SUM(B367:F367)</f>
        <v>53847</v>
      </c>
      <c r="H367" s="37"/>
      <c r="I367" s="37">
        <f t="shared" ref="I367:I378" si="276">G367-H367</f>
        <v>53847</v>
      </c>
      <c r="J367" s="25">
        <v>20000</v>
      </c>
      <c r="K367" s="25"/>
      <c r="L367" s="25"/>
      <c r="M367" s="25"/>
      <c r="N367" s="23"/>
      <c r="O367" s="23">
        <v>360</v>
      </c>
      <c r="P367" s="25">
        <v>200</v>
      </c>
      <c r="Q367" s="25">
        <v>1</v>
      </c>
      <c r="R367" s="23">
        <f t="shared" ref="R367:R378" si="277">SUM(J367:Q367)</f>
        <v>20561</v>
      </c>
      <c r="S367" s="24">
        <f t="shared" ref="S367:S378" si="278">I367-R367</f>
        <v>33286</v>
      </c>
    </row>
    <row r="368" spans="1:19" ht="20.100000000000001" customHeight="1">
      <c r="A368" s="22">
        <v>44287</v>
      </c>
      <c r="B368" s="23">
        <v>39900</v>
      </c>
      <c r="C368" s="23">
        <f t="shared" ref="C368:C373" si="279">ROUND((B368)*0.17,0)</f>
        <v>6783</v>
      </c>
      <c r="D368" s="23">
        <f t="shared" ref="D368:D372" si="280">ROUND((B368)*0.16,0)</f>
        <v>6384</v>
      </c>
      <c r="E368" s="23">
        <f t="shared" ref="E368:E372" si="281">400+200+180</f>
        <v>780</v>
      </c>
      <c r="F368" s="23"/>
      <c r="G368" s="37">
        <f t="shared" si="275"/>
        <v>53847</v>
      </c>
      <c r="H368" s="37"/>
      <c r="I368" s="37">
        <f t="shared" si="276"/>
        <v>53847</v>
      </c>
      <c r="J368" s="25">
        <v>20000</v>
      </c>
      <c r="K368" s="25"/>
      <c r="L368" s="25"/>
      <c r="M368" s="25"/>
      <c r="N368" s="23"/>
      <c r="O368" s="23">
        <v>360</v>
      </c>
      <c r="P368" s="25">
        <v>200</v>
      </c>
      <c r="Q368" s="25">
        <v>1</v>
      </c>
      <c r="R368" s="23">
        <f t="shared" si="277"/>
        <v>20561</v>
      </c>
      <c r="S368" s="24">
        <f t="shared" si="278"/>
        <v>33286</v>
      </c>
    </row>
    <row r="369" spans="1:19" ht="20.100000000000001" customHeight="1">
      <c r="A369" s="22">
        <v>44317</v>
      </c>
      <c r="B369" s="23">
        <v>39900</v>
      </c>
      <c r="C369" s="23">
        <f t="shared" si="279"/>
        <v>6783</v>
      </c>
      <c r="D369" s="23">
        <f t="shared" si="280"/>
        <v>6384</v>
      </c>
      <c r="E369" s="23">
        <f t="shared" si="281"/>
        <v>780</v>
      </c>
      <c r="F369" s="23"/>
      <c r="G369" s="37">
        <f t="shared" si="275"/>
        <v>53847</v>
      </c>
      <c r="H369" s="37"/>
      <c r="I369" s="37">
        <f t="shared" si="276"/>
        <v>53847</v>
      </c>
      <c r="J369" s="25">
        <v>20000</v>
      </c>
      <c r="K369" s="25"/>
      <c r="L369" s="25"/>
      <c r="M369" s="25"/>
      <c r="N369" s="23"/>
      <c r="O369" s="23">
        <v>360</v>
      </c>
      <c r="P369" s="25">
        <v>200</v>
      </c>
      <c r="Q369" s="25">
        <v>1</v>
      </c>
      <c r="R369" s="23">
        <f t="shared" si="277"/>
        <v>20561</v>
      </c>
      <c r="S369" s="24">
        <f t="shared" si="278"/>
        <v>33286</v>
      </c>
    </row>
    <row r="370" spans="1:19" ht="20.100000000000001" customHeight="1">
      <c r="A370" s="22">
        <v>44348</v>
      </c>
      <c r="B370" s="23">
        <v>39900</v>
      </c>
      <c r="C370" s="23">
        <f t="shared" si="279"/>
        <v>6783</v>
      </c>
      <c r="D370" s="23">
        <f t="shared" si="280"/>
        <v>6384</v>
      </c>
      <c r="E370" s="23">
        <f t="shared" si="281"/>
        <v>780</v>
      </c>
      <c r="F370" s="23"/>
      <c r="G370" s="37">
        <f t="shared" si="275"/>
        <v>53847</v>
      </c>
      <c r="H370" s="37"/>
      <c r="I370" s="37">
        <f t="shared" si="276"/>
        <v>53847</v>
      </c>
      <c r="J370" s="25">
        <v>20000</v>
      </c>
      <c r="K370" s="25"/>
      <c r="L370" s="25"/>
      <c r="M370" s="25"/>
      <c r="N370" s="23"/>
      <c r="O370" s="23">
        <v>360</v>
      </c>
      <c r="P370" s="25">
        <v>200</v>
      </c>
      <c r="Q370" s="25">
        <v>1</v>
      </c>
      <c r="R370" s="23">
        <f t="shared" si="277"/>
        <v>20561</v>
      </c>
      <c r="S370" s="24">
        <f t="shared" si="278"/>
        <v>33286</v>
      </c>
    </row>
    <row r="371" spans="1:19" ht="20.100000000000001" customHeight="1">
      <c r="A371" s="22">
        <v>44378</v>
      </c>
      <c r="B371" s="23">
        <v>41100</v>
      </c>
      <c r="C371" s="23">
        <f t="shared" si="279"/>
        <v>6987</v>
      </c>
      <c r="D371" s="23">
        <f t="shared" si="280"/>
        <v>6576</v>
      </c>
      <c r="E371" s="23">
        <f t="shared" si="281"/>
        <v>780</v>
      </c>
      <c r="F371" s="23"/>
      <c r="G371" s="37">
        <f t="shared" si="275"/>
        <v>55443</v>
      </c>
      <c r="H371" s="37"/>
      <c r="I371" s="37">
        <f t="shared" si="276"/>
        <v>55443</v>
      </c>
      <c r="J371" s="25">
        <v>20000</v>
      </c>
      <c r="K371" s="25"/>
      <c r="L371" s="25"/>
      <c r="M371" s="25"/>
      <c r="N371" s="23"/>
      <c r="O371" s="23">
        <v>360</v>
      </c>
      <c r="P371" s="25">
        <v>200</v>
      </c>
      <c r="Q371" s="25">
        <v>1</v>
      </c>
      <c r="R371" s="23">
        <f t="shared" si="277"/>
        <v>20561</v>
      </c>
      <c r="S371" s="24">
        <f t="shared" si="278"/>
        <v>34882</v>
      </c>
    </row>
    <row r="372" spans="1:19" ht="20.100000000000001" customHeight="1">
      <c r="A372" s="22">
        <v>44409</v>
      </c>
      <c r="B372" s="23">
        <v>41100</v>
      </c>
      <c r="C372" s="23">
        <f t="shared" si="279"/>
        <v>6987</v>
      </c>
      <c r="D372" s="23">
        <f t="shared" si="280"/>
        <v>6576</v>
      </c>
      <c r="E372" s="23">
        <f t="shared" si="281"/>
        <v>780</v>
      </c>
      <c r="F372" s="23"/>
      <c r="G372" s="37">
        <f t="shared" si="275"/>
        <v>55443</v>
      </c>
      <c r="H372" s="37"/>
      <c r="I372" s="37">
        <f t="shared" si="276"/>
        <v>55443</v>
      </c>
      <c r="J372" s="25">
        <v>20000</v>
      </c>
      <c r="K372" s="25"/>
      <c r="L372" s="25"/>
      <c r="M372" s="25"/>
      <c r="N372" s="23"/>
      <c r="O372" s="23">
        <v>360</v>
      </c>
      <c r="P372" s="25">
        <v>200</v>
      </c>
      <c r="Q372" s="25">
        <v>1</v>
      </c>
      <c r="R372" s="23">
        <f t="shared" si="277"/>
        <v>20561</v>
      </c>
      <c r="S372" s="24">
        <f t="shared" si="278"/>
        <v>34882</v>
      </c>
    </row>
    <row r="373" spans="1:19" ht="20.100000000000001" customHeight="1">
      <c r="A373" s="22">
        <v>44440</v>
      </c>
      <c r="B373" s="23">
        <v>41100</v>
      </c>
      <c r="C373" s="23">
        <f t="shared" si="279"/>
        <v>6987</v>
      </c>
      <c r="D373" s="23">
        <f t="shared" ref="D373" si="282">ROUND((B373)*0.08,0)</f>
        <v>3288</v>
      </c>
      <c r="E373" s="23">
        <v>400</v>
      </c>
      <c r="F373" s="23"/>
      <c r="G373" s="37">
        <f t="shared" si="275"/>
        <v>51775</v>
      </c>
      <c r="H373" s="37"/>
      <c r="I373" s="37">
        <f t="shared" si="276"/>
        <v>51775</v>
      </c>
      <c r="J373" s="25">
        <v>20000</v>
      </c>
      <c r="K373" s="25"/>
      <c r="L373" s="25"/>
      <c r="M373" s="25">
        <v>2600</v>
      </c>
      <c r="N373" s="23"/>
      <c r="O373" s="23">
        <v>360</v>
      </c>
      <c r="P373" s="25">
        <v>200</v>
      </c>
      <c r="Q373" s="25">
        <v>1</v>
      </c>
      <c r="R373" s="23">
        <f t="shared" si="277"/>
        <v>23161</v>
      </c>
      <c r="S373" s="24">
        <f t="shared" si="278"/>
        <v>28614</v>
      </c>
    </row>
    <row r="374" spans="1:19" ht="20.100000000000001" customHeight="1">
      <c r="A374" s="22">
        <v>44470</v>
      </c>
      <c r="B374" s="23">
        <v>41100</v>
      </c>
      <c r="C374" s="23">
        <f>ROUND((B374)*0.28,0)</f>
        <v>11508</v>
      </c>
      <c r="D374" s="23">
        <f>ROUND((B374)*0.09,0)</f>
        <v>3699</v>
      </c>
      <c r="E374" s="23">
        <v>400</v>
      </c>
      <c r="F374" s="23">
        <v>9675</v>
      </c>
      <c r="G374" s="37">
        <f t="shared" si="275"/>
        <v>66382</v>
      </c>
      <c r="H374" s="37"/>
      <c r="I374" s="37">
        <f t="shared" si="276"/>
        <v>66382</v>
      </c>
      <c r="J374" s="25">
        <v>20000</v>
      </c>
      <c r="K374" s="25"/>
      <c r="L374" s="25"/>
      <c r="M374" s="25">
        <v>2600</v>
      </c>
      <c r="N374" s="23"/>
      <c r="O374" s="23">
        <v>360</v>
      </c>
      <c r="P374" s="25">
        <v>200</v>
      </c>
      <c r="Q374" s="25">
        <v>1</v>
      </c>
      <c r="R374" s="23">
        <f t="shared" si="277"/>
        <v>23161</v>
      </c>
      <c r="S374" s="24">
        <f t="shared" si="278"/>
        <v>43221</v>
      </c>
    </row>
    <row r="375" spans="1:19" ht="20.100000000000001" customHeight="1">
      <c r="A375" s="22">
        <v>44501</v>
      </c>
      <c r="B375" s="23">
        <v>41100</v>
      </c>
      <c r="C375" s="23">
        <f t="shared" ref="C375:C378" si="283">ROUND((B375)*0.28,0)</f>
        <v>11508</v>
      </c>
      <c r="D375" s="23">
        <f t="shared" ref="D375:D378" si="284">ROUND((B375)*0.09,0)</f>
        <v>3699</v>
      </c>
      <c r="E375" s="23">
        <v>400</v>
      </c>
      <c r="F375" s="23"/>
      <c r="G375" s="37">
        <f t="shared" si="275"/>
        <v>56707</v>
      </c>
      <c r="H375" s="37"/>
      <c r="I375" s="37">
        <f t="shared" si="276"/>
        <v>56707</v>
      </c>
      <c r="J375" s="25">
        <v>20000</v>
      </c>
      <c r="K375" s="25"/>
      <c r="L375" s="25"/>
      <c r="M375" s="25">
        <v>2600</v>
      </c>
      <c r="N375" s="23"/>
      <c r="O375" s="23">
        <v>360</v>
      </c>
      <c r="P375" s="25">
        <v>200</v>
      </c>
      <c r="Q375" s="25">
        <v>1</v>
      </c>
      <c r="R375" s="23">
        <f t="shared" si="277"/>
        <v>23161</v>
      </c>
      <c r="S375" s="24">
        <f t="shared" si="278"/>
        <v>33546</v>
      </c>
    </row>
    <row r="376" spans="1:19" ht="20.100000000000001" customHeight="1">
      <c r="A376" s="22">
        <v>44531</v>
      </c>
      <c r="B376" s="23">
        <v>41100</v>
      </c>
      <c r="C376" s="23">
        <f t="shared" si="283"/>
        <v>11508</v>
      </c>
      <c r="D376" s="23">
        <f t="shared" si="284"/>
        <v>3699</v>
      </c>
      <c r="E376" s="23">
        <v>400</v>
      </c>
      <c r="F376" s="23"/>
      <c r="G376" s="37">
        <f t="shared" si="275"/>
        <v>56707</v>
      </c>
      <c r="H376" s="25">
        <v>1250</v>
      </c>
      <c r="I376" s="37">
        <f t="shared" si="276"/>
        <v>55457</v>
      </c>
      <c r="J376" s="25">
        <v>20000</v>
      </c>
      <c r="K376" s="25"/>
      <c r="L376" s="25"/>
      <c r="M376" s="25">
        <v>2600</v>
      </c>
      <c r="N376" s="23"/>
      <c r="O376" s="23">
        <v>360</v>
      </c>
      <c r="P376" s="25">
        <v>200</v>
      </c>
      <c r="Q376" s="25">
        <v>1</v>
      </c>
      <c r="R376" s="23">
        <f t="shared" si="277"/>
        <v>23161</v>
      </c>
      <c r="S376" s="24">
        <f t="shared" si="278"/>
        <v>32296</v>
      </c>
    </row>
    <row r="377" spans="1:19" ht="20.100000000000001" customHeight="1">
      <c r="A377" s="22">
        <v>44562</v>
      </c>
      <c r="B377" s="23">
        <v>41100</v>
      </c>
      <c r="C377" s="23">
        <f t="shared" si="283"/>
        <v>11508</v>
      </c>
      <c r="D377" s="23">
        <f t="shared" si="284"/>
        <v>3699</v>
      </c>
      <c r="E377" s="23">
        <v>400</v>
      </c>
      <c r="F377" s="23"/>
      <c r="G377" s="37">
        <f t="shared" si="275"/>
        <v>56707</v>
      </c>
      <c r="H377" s="25">
        <v>1250</v>
      </c>
      <c r="I377" s="37">
        <f t="shared" si="276"/>
        <v>55457</v>
      </c>
      <c r="J377" s="25">
        <v>20000</v>
      </c>
      <c r="K377" s="25"/>
      <c r="L377" s="25"/>
      <c r="M377" s="25">
        <v>2600</v>
      </c>
      <c r="N377" s="23"/>
      <c r="O377" s="23">
        <v>360</v>
      </c>
      <c r="P377" s="25">
        <v>200</v>
      </c>
      <c r="Q377" s="25">
        <v>1</v>
      </c>
      <c r="R377" s="23">
        <f t="shared" si="277"/>
        <v>23161</v>
      </c>
      <c r="S377" s="24">
        <f t="shared" si="278"/>
        <v>32296</v>
      </c>
    </row>
    <row r="378" spans="1:19" ht="20.100000000000001" customHeight="1">
      <c r="A378" s="22">
        <v>44593</v>
      </c>
      <c r="B378" s="23">
        <v>41100</v>
      </c>
      <c r="C378" s="23">
        <f t="shared" si="283"/>
        <v>11508</v>
      </c>
      <c r="D378" s="23">
        <f t="shared" si="284"/>
        <v>3699</v>
      </c>
      <c r="E378" s="23">
        <v>400</v>
      </c>
      <c r="F378" s="23"/>
      <c r="G378" s="37">
        <f t="shared" si="275"/>
        <v>56707</v>
      </c>
      <c r="H378" s="25">
        <v>1250</v>
      </c>
      <c r="I378" s="37">
        <f t="shared" si="276"/>
        <v>55457</v>
      </c>
      <c r="J378" s="25">
        <v>20000</v>
      </c>
      <c r="K378" s="25"/>
      <c r="L378" s="25"/>
      <c r="M378" s="25">
        <v>2600</v>
      </c>
      <c r="N378" s="23"/>
      <c r="O378" s="23">
        <v>360</v>
      </c>
      <c r="P378" s="25">
        <v>300</v>
      </c>
      <c r="Q378" s="25">
        <v>1</v>
      </c>
      <c r="R378" s="23">
        <f t="shared" si="277"/>
        <v>23261</v>
      </c>
      <c r="S378" s="24">
        <f t="shared" si="278"/>
        <v>32196</v>
      </c>
    </row>
    <row r="379" spans="1:19" ht="20.100000000000001" customHeight="1">
      <c r="A379" s="26" t="s">
        <v>4</v>
      </c>
      <c r="B379" s="24">
        <f>SUM(B367:B378)</f>
        <v>488400</v>
      </c>
      <c r="C379" s="24">
        <f t="shared" ref="C379:S379" si="285">SUM(C367:C378)</f>
        <v>105633</v>
      </c>
      <c r="D379" s="24">
        <f t="shared" si="285"/>
        <v>60471</v>
      </c>
      <c r="E379" s="24">
        <f t="shared" si="285"/>
        <v>7080</v>
      </c>
      <c r="F379" s="24">
        <f t="shared" si="285"/>
        <v>9675</v>
      </c>
      <c r="G379" s="24">
        <f t="shared" si="285"/>
        <v>671259</v>
      </c>
      <c r="H379" s="24">
        <f t="shared" si="285"/>
        <v>3750</v>
      </c>
      <c r="I379" s="24">
        <f t="shared" si="285"/>
        <v>667509</v>
      </c>
      <c r="J379" s="24">
        <f t="shared" si="285"/>
        <v>240000</v>
      </c>
      <c r="K379" s="24">
        <f t="shared" si="285"/>
        <v>0</v>
      </c>
      <c r="L379" s="24">
        <f t="shared" si="285"/>
        <v>0</v>
      </c>
      <c r="M379" s="24">
        <f t="shared" si="285"/>
        <v>15600</v>
      </c>
      <c r="N379" s="24">
        <f t="shared" si="285"/>
        <v>0</v>
      </c>
      <c r="O379" s="24">
        <f t="shared" si="285"/>
        <v>4320</v>
      </c>
      <c r="P379" s="24">
        <f t="shared" si="285"/>
        <v>2500</v>
      </c>
      <c r="Q379" s="24">
        <f t="shared" si="285"/>
        <v>12</v>
      </c>
      <c r="R379" s="24">
        <f t="shared" si="285"/>
        <v>262432</v>
      </c>
      <c r="S379" s="24">
        <f t="shared" si="285"/>
        <v>405077</v>
      </c>
    </row>
    <row r="380" spans="1:19" ht="20.100000000000001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</row>
    <row r="381" spans="1:19" ht="20.100000000000001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</row>
    <row r="382" spans="1:19" ht="20.100000000000001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</row>
    <row r="383" spans="1:19" ht="20.100000000000001" customHeight="1">
      <c r="A383" s="69" t="s">
        <v>23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</row>
    <row r="384" spans="1:19" ht="20.100000000000001" customHeight="1">
      <c r="A384" s="69" t="s">
        <v>47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</row>
    <row r="385" spans="1:19" ht="20.100000000000001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ht="20.100000000000001" customHeight="1">
      <c r="A386" s="18" t="s">
        <v>169</v>
      </c>
      <c r="B386" s="18"/>
      <c r="C386" s="18"/>
      <c r="D386" s="18"/>
      <c r="E386" s="18"/>
      <c r="F386" s="18"/>
      <c r="G386" s="18"/>
      <c r="H386" s="18" t="s">
        <v>170</v>
      </c>
      <c r="I386" s="18"/>
      <c r="J386" s="19"/>
      <c r="K386" s="19"/>
      <c r="L386" s="19"/>
      <c r="M386" s="18"/>
      <c r="N386" s="18"/>
      <c r="O386" s="18"/>
      <c r="P386" s="18"/>
      <c r="Q386" s="18"/>
      <c r="R386" s="18"/>
      <c r="S386" s="18"/>
    </row>
    <row r="387" spans="1:19" ht="20.100000000000001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9"/>
      <c r="K387" s="19"/>
      <c r="L387" s="19"/>
      <c r="M387" s="18"/>
      <c r="N387" s="18"/>
      <c r="O387" s="18"/>
      <c r="P387" s="18"/>
      <c r="Q387" s="18"/>
      <c r="R387" s="18"/>
      <c r="S387" s="18"/>
    </row>
    <row r="388" spans="1:19" ht="39.950000000000003" customHeight="1">
      <c r="A388" s="54" t="s">
        <v>0</v>
      </c>
      <c r="B388" s="54" t="s">
        <v>1</v>
      </c>
      <c r="C388" s="54" t="s">
        <v>2</v>
      </c>
      <c r="D388" s="54" t="s">
        <v>3</v>
      </c>
      <c r="E388" s="54" t="s">
        <v>104</v>
      </c>
      <c r="F388" s="54" t="s">
        <v>127</v>
      </c>
      <c r="G388" s="54" t="s">
        <v>4</v>
      </c>
      <c r="H388" s="54" t="s">
        <v>133</v>
      </c>
      <c r="I388" s="54" t="s">
        <v>4</v>
      </c>
      <c r="J388" s="54" t="s">
        <v>8</v>
      </c>
      <c r="K388" s="54" t="s">
        <v>13</v>
      </c>
      <c r="L388" s="54" t="s">
        <v>159</v>
      </c>
      <c r="M388" s="54" t="s">
        <v>22</v>
      </c>
      <c r="N388" s="54" t="s">
        <v>136</v>
      </c>
      <c r="O388" s="54" t="s">
        <v>137</v>
      </c>
      <c r="P388" s="54" t="s">
        <v>130</v>
      </c>
      <c r="Q388" s="54" t="s">
        <v>121</v>
      </c>
      <c r="R388" s="54" t="s">
        <v>5</v>
      </c>
      <c r="S388" s="54" t="s">
        <v>7</v>
      </c>
    </row>
    <row r="389" spans="1:19" ht="20.100000000000001" customHeight="1">
      <c r="A389" s="22">
        <v>44256</v>
      </c>
      <c r="B389" s="23">
        <v>50400</v>
      </c>
      <c r="C389" s="23">
        <f>ROUND((B389)*0.17,0)</f>
        <v>8568</v>
      </c>
      <c r="D389" s="23">
        <f>ROUND((B389)*0.08,0)</f>
        <v>4032</v>
      </c>
      <c r="E389" s="23">
        <v>400</v>
      </c>
      <c r="F389" s="23"/>
      <c r="G389" s="37">
        <f t="shared" ref="G389:G400" si="286">SUM(B389:F389)</f>
        <v>63400</v>
      </c>
      <c r="H389" s="37"/>
      <c r="I389" s="37">
        <f t="shared" ref="I389:I400" si="287">G389-H389</f>
        <v>63400</v>
      </c>
      <c r="J389" s="25">
        <v>3300</v>
      </c>
      <c r="K389" s="25"/>
      <c r="L389" s="25"/>
      <c r="M389" s="25"/>
      <c r="N389" s="23"/>
      <c r="O389" s="23">
        <v>360</v>
      </c>
      <c r="P389" s="25">
        <v>200</v>
      </c>
      <c r="Q389" s="25">
        <v>1</v>
      </c>
      <c r="R389" s="23">
        <f t="shared" ref="R389:R400" si="288">SUM(J389:Q389)</f>
        <v>3861</v>
      </c>
      <c r="S389" s="24">
        <f t="shared" ref="S389:S400" si="289">I389-R389</f>
        <v>59539</v>
      </c>
    </row>
    <row r="390" spans="1:19" ht="20.100000000000001" customHeight="1">
      <c r="A390" s="22">
        <v>44287</v>
      </c>
      <c r="B390" s="23">
        <v>50400</v>
      </c>
      <c r="C390" s="23">
        <f t="shared" ref="C390:C395" si="290">ROUND((B390)*0.17,0)</f>
        <v>8568</v>
      </c>
      <c r="D390" s="23">
        <f t="shared" ref="D390:D395" si="291">ROUND((B390)*0.08,0)</f>
        <v>4032</v>
      </c>
      <c r="E390" s="23">
        <v>400</v>
      </c>
      <c r="F390" s="23"/>
      <c r="G390" s="37">
        <f t="shared" si="286"/>
        <v>63400</v>
      </c>
      <c r="H390" s="37"/>
      <c r="I390" s="37">
        <f t="shared" si="287"/>
        <v>63400</v>
      </c>
      <c r="J390" s="25">
        <v>3300</v>
      </c>
      <c r="K390" s="25"/>
      <c r="L390" s="25"/>
      <c r="M390" s="25"/>
      <c r="N390" s="23"/>
      <c r="O390" s="23">
        <v>360</v>
      </c>
      <c r="P390" s="25">
        <v>200</v>
      </c>
      <c r="Q390" s="25">
        <v>1</v>
      </c>
      <c r="R390" s="23">
        <f t="shared" si="288"/>
        <v>3861</v>
      </c>
      <c r="S390" s="24">
        <f t="shared" si="289"/>
        <v>59539</v>
      </c>
    </row>
    <row r="391" spans="1:19" ht="20.100000000000001" customHeight="1">
      <c r="A391" s="22">
        <v>44317</v>
      </c>
      <c r="B391" s="23">
        <v>50400</v>
      </c>
      <c r="C391" s="23">
        <f t="shared" si="290"/>
        <v>8568</v>
      </c>
      <c r="D391" s="23">
        <f t="shared" si="291"/>
        <v>4032</v>
      </c>
      <c r="E391" s="23">
        <v>400</v>
      </c>
      <c r="F391" s="23"/>
      <c r="G391" s="37">
        <f t="shared" si="286"/>
        <v>63400</v>
      </c>
      <c r="H391" s="37"/>
      <c r="I391" s="37">
        <f t="shared" si="287"/>
        <v>63400</v>
      </c>
      <c r="J391" s="25">
        <v>3300</v>
      </c>
      <c r="K391" s="25"/>
      <c r="L391" s="25"/>
      <c r="M391" s="25"/>
      <c r="N391" s="23"/>
      <c r="O391" s="23">
        <v>360</v>
      </c>
      <c r="P391" s="25">
        <v>200</v>
      </c>
      <c r="Q391" s="25">
        <v>1</v>
      </c>
      <c r="R391" s="23">
        <f t="shared" si="288"/>
        <v>3861</v>
      </c>
      <c r="S391" s="24">
        <f t="shared" si="289"/>
        <v>59539</v>
      </c>
    </row>
    <row r="392" spans="1:19" ht="20.100000000000001" customHeight="1">
      <c r="A392" s="22">
        <v>44348</v>
      </c>
      <c r="B392" s="23">
        <v>50400</v>
      </c>
      <c r="C392" s="23">
        <f t="shared" si="290"/>
        <v>8568</v>
      </c>
      <c r="D392" s="23">
        <f t="shared" si="291"/>
        <v>4032</v>
      </c>
      <c r="E392" s="23">
        <v>400</v>
      </c>
      <c r="F392" s="23"/>
      <c r="G392" s="37">
        <f t="shared" si="286"/>
        <v>63400</v>
      </c>
      <c r="H392" s="37"/>
      <c r="I392" s="37">
        <f t="shared" si="287"/>
        <v>63400</v>
      </c>
      <c r="J392" s="25">
        <v>3300</v>
      </c>
      <c r="K392" s="25"/>
      <c r="L392" s="25"/>
      <c r="M392" s="25"/>
      <c r="N392" s="23"/>
      <c r="O392" s="23">
        <v>360</v>
      </c>
      <c r="P392" s="25">
        <v>200</v>
      </c>
      <c r="Q392" s="25">
        <v>1</v>
      </c>
      <c r="R392" s="23">
        <f t="shared" si="288"/>
        <v>3861</v>
      </c>
      <c r="S392" s="24">
        <f t="shared" si="289"/>
        <v>59539</v>
      </c>
    </row>
    <row r="393" spans="1:19" ht="20.100000000000001" customHeight="1">
      <c r="A393" s="22">
        <v>44378</v>
      </c>
      <c r="B393" s="23">
        <v>51900</v>
      </c>
      <c r="C393" s="23">
        <f t="shared" si="290"/>
        <v>8823</v>
      </c>
      <c r="D393" s="23">
        <f t="shared" si="291"/>
        <v>4152</v>
      </c>
      <c r="E393" s="23">
        <v>400</v>
      </c>
      <c r="F393" s="23"/>
      <c r="G393" s="37">
        <f t="shared" si="286"/>
        <v>65275</v>
      </c>
      <c r="H393" s="37"/>
      <c r="I393" s="37">
        <f t="shared" si="287"/>
        <v>65275</v>
      </c>
      <c r="J393" s="25">
        <v>4000</v>
      </c>
      <c r="K393" s="25"/>
      <c r="L393" s="25"/>
      <c r="M393" s="25"/>
      <c r="N393" s="23"/>
      <c r="O393" s="23">
        <v>360</v>
      </c>
      <c r="P393" s="25">
        <v>200</v>
      </c>
      <c r="Q393" s="25">
        <v>1</v>
      </c>
      <c r="R393" s="23">
        <f t="shared" si="288"/>
        <v>4561</v>
      </c>
      <c r="S393" s="24">
        <f t="shared" si="289"/>
        <v>60714</v>
      </c>
    </row>
    <row r="394" spans="1:19" ht="20.100000000000001" customHeight="1">
      <c r="A394" s="22">
        <v>44409</v>
      </c>
      <c r="B394" s="23">
        <v>51900</v>
      </c>
      <c r="C394" s="23">
        <f t="shared" si="290"/>
        <v>8823</v>
      </c>
      <c r="D394" s="23">
        <f t="shared" si="291"/>
        <v>4152</v>
      </c>
      <c r="E394" s="23">
        <v>400</v>
      </c>
      <c r="F394" s="23">
        <v>43593</v>
      </c>
      <c r="G394" s="37">
        <f t="shared" si="286"/>
        <v>108868</v>
      </c>
      <c r="H394" s="37"/>
      <c r="I394" s="37">
        <f t="shared" si="287"/>
        <v>108868</v>
      </c>
      <c r="J394" s="25">
        <f>4000+43593</f>
        <v>47593</v>
      </c>
      <c r="K394" s="25"/>
      <c r="L394" s="25"/>
      <c r="M394" s="25"/>
      <c r="N394" s="23"/>
      <c r="O394" s="23">
        <v>360</v>
      </c>
      <c r="P394" s="25">
        <v>200</v>
      </c>
      <c r="Q394" s="25">
        <v>1</v>
      </c>
      <c r="R394" s="23">
        <f t="shared" si="288"/>
        <v>48154</v>
      </c>
      <c r="S394" s="24">
        <f t="shared" si="289"/>
        <v>60714</v>
      </c>
    </row>
    <row r="395" spans="1:19" ht="20.100000000000001" customHeight="1">
      <c r="A395" s="22">
        <v>44440</v>
      </c>
      <c r="B395" s="23">
        <v>51900</v>
      </c>
      <c r="C395" s="23">
        <f t="shared" si="290"/>
        <v>8823</v>
      </c>
      <c r="D395" s="23">
        <f t="shared" si="291"/>
        <v>4152</v>
      </c>
      <c r="E395" s="23">
        <v>400</v>
      </c>
      <c r="F395" s="23"/>
      <c r="G395" s="37">
        <f t="shared" si="286"/>
        <v>65275</v>
      </c>
      <c r="H395" s="37"/>
      <c r="I395" s="37">
        <f t="shared" si="287"/>
        <v>65275</v>
      </c>
      <c r="J395" s="25">
        <v>0</v>
      </c>
      <c r="K395" s="25"/>
      <c r="L395" s="25"/>
      <c r="M395" s="25"/>
      <c r="N395" s="23"/>
      <c r="O395" s="23">
        <v>360</v>
      </c>
      <c r="P395" s="25">
        <v>200</v>
      </c>
      <c r="Q395" s="25">
        <v>1</v>
      </c>
      <c r="R395" s="23">
        <f t="shared" si="288"/>
        <v>561</v>
      </c>
      <c r="S395" s="24">
        <f t="shared" si="289"/>
        <v>64714</v>
      </c>
    </row>
    <row r="396" spans="1:19" ht="20.100000000000001" customHeight="1">
      <c r="A396" s="22">
        <v>44470</v>
      </c>
      <c r="B396" s="23">
        <v>51900</v>
      </c>
      <c r="C396" s="23">
        <f>ROUND((B396)*0.28,0)</f>
        <v>14532</v>
      </c>
      <c r="D396" s="23">
        <f>ROUND((B396)*0.09,0)</f>
        <v>4671</v>
      </c>
      <c r="E396" s="23">
        <v>400</v>
      </c>
      <c r="F396" s="23">
        <v>12225</v>
      </c>
      <c r="G396" s="37">
        <f t="shared" si="286"/>
        <v>83728</v>
      </c>
      <c r="H396" s="37"/>
      <c r="I396" s="37">
        <f t="shared" si="287"/>
        <v>83728</v>
      </c>
      <c r="J396" s="25">
        <v>4000</v>
      </c>
      <c r="K396" s="25"/>
      <c r="L396" s="25"/>
      <c r="M396" s="25"/>
      <c r="N396" s="23"/>
      <c r="O396" s="23">
        <v>360</v>
      </c>
      <c r="P396" s="25">
        <v>200</v>
      </c>
      <c r="Q396" s="25">
        <v>1</v>
      </c>
      <c r="R396" s="23">
        <f t="shared" si="288"/>
        <v>4561</v>
      </c>
      <c r="S396" s="24">
        <f t="shared" si="289"/>
        <v>79167</v>
      </c>
    </row>
    <row r="397" spans="1:19" ht="20.100000000000001" customHeight="1">
      <c r="A397" s="22">
        <v>44501</v>
      </c>
      <c r="B397" s="23">
        <v>51900</v>
      </c>
      <c r="C397" s="23">
        <f t="shared" ref="C397:C400" si="292">ROUND((B397)*0.28,0)</f>
        <v>14532</v>
      </c>
      <c r="D397" s="23">
        <f t="shared" ref="D397:D400" si="293">ROUND((B397)*0.09,0)</f>
        <v>4671</v>
      </c>
      <c r="E397" s="23">
        <v>400</v>
      </c>
      <c r="F397" s="23"/>
      <c r="G397" s="37">
        <f t="shared" si="286"/>
        <v>71503</v>
      </c>
      <c r="H397" s="37"/>
      <c r="I397" s="37">
        <f t="shared" si="287"/>
        <v>71503</v>
      </c>
      <c r="J397" s="25">
        <v>4000</v>
      </c>
      <c r="K397" s="25"/>
      <c r="L397" s="25"/>
      <c r="M397" s="25"/>
      <c r="N397" s="23"/>
      <c r="O397" s="23">
        <v>360</v>
      </c>
      <c r="P397" s="25">
        <v>200</v>
      </c>
      <c r="Q397" s="25">
        <v>1</v>
      </c>
      <c r="R397" s="23">
        <f t="shared" si="288"/>
        <v>4561</v>
      </c>
      <c r="S397" s="24">
        <f t="shared" si="289"/>
        <v>66942</v>
      </c>
    </row>
    <row r="398" spans="1:19" ht="20.100000000000001" customHeight="1">
      <c r="A398" s="22">
        <v>44531</v>
      </c>
      <c r="B398" s="23">
        <v>51900</v>
      </c>
      <c r="C398" s="23">
        <f t="shared" si="292"/>
        <v>14532</v>
      </c>
      <c r="D398" s="23">
        <f t="shared" si="293"/>
        <v>4671</v>
      </c>
      <c r="E398" s="23">
        <v>400</v>
      </c>
      <c r="F398" s="23"/>
      <c r="G398" s="37">
        <f t="shared" si="286"/>
        <v>71503</v>
      </c>
      <c r="H398" s="25">
        <v>1250</v>
      </c>
      <c r="I398" s="37">
        <f t="shared" si="287"/>
        <v>70253</v>
      </c>
      <c r="J398" s="25">
        <v>4000</v>
      </c>
      <c r="K398" s="25"/>
      <c r="L398" s="25"/>
      <c r="M398" s="25"/>
      <c r="N398" s="23"/>
      <c r="O398" s="23">
        <v>360</v>
      </c>
      <c r="P398" s="25">
        <v>200</v>
      </c>
      <c r="Q398" s="25">
        <v>1</v>
      </c>
      <c r="R398" s="23">
        <f t="shared" si="288"/>
        <v>4561</v>
      </c>
      <c r="S398" s="24">
        <f t="shared" si="289"/>
        <v>65692</v>
      </c>
    </row>
    <row r="399" spans="1:19" ht="20.100000000000001" customHeight="1">
      <c r="A399" s="22">
        <v>44562</v>
      </c>
      <c r="B399" s="23">
        <v>51900</v>
      </c>
      <c r="C399" s="23">
        <f t="shared" si="292"/>
        <v>14532</v>
      </c>
      <c r="D399" s="23">
        <f t="shared" si="293"/>
        <v>4671</v>
      </c>
      <c r="E399" s="23">
        <v>400</v>
      </c>
      <c r="F399" s="23"/>
      <c r="G399" s="37">
        <f t="shared" si="286"/>
        <v>71503</v>
      </c>
      <c r="H399" s="25">
        <v>1250</v>
      </c>
      <c r="I399" s="37">
        <f t="shared" si="287"/>
        <v>70253</v>
      </c>
      <c r="J399" s="25">
        <v>4000</v>
      </c>
      <c r="K399" s="25"/>
      <c r="L399" s="25"/>
      <c r="M399" s="25"/>
      <c r="N399" s="23"/>
      <c r="O399" s="23">
        <v>360</v>
      </c>
      <c r="P399" s="25">
        <v>200</v>
      </c>
      <c r="Q399" s="25">
        <v>1</v>
      </c>
      <c r="R399" s="23">
        <f t="shared" si="288"/>
        <v>4561</v>
      </c>
      <c r="S399" s="24">
        <f t="shared" si="289"/>
        <v>65692</v>
      </c>
    </row>
    <row r="400" spans="1:19" ht="20.100000000000001" customHeight="1">
      <c r="A400" s="22">
        <v>44593</v>
      </c>
      <c r="B400" s="23">
        <v>51900</v>
      </c>
      <c r="C400" s="23">
        <f t="shared" si="292"/>
        <v>14532</v>
      </c>
      <c r="D400" s="23">
        <f t="shared" si="293"/>
        <v>4671</v>
      </c>
      <c r="E400" s="23">
        <v>400</v>
      </c>
      <c r="F400" s="23"/>
      <c r="G400" s="37">
        <f t="shared" si="286"/>
        <v>71503</v>
      </c>
      <c r="H400" s="25">
        <v>1250</v>
      </c>
      <c r="I400" s="37">
        <f t="shared" si="287"/>
        <v>70253</v>
      </c>
      <c r="J400" s="25">
        <v>4000</v>
      </c>
      <c r="K400" s="25"/>
      <c r="L400" s="25"/>
      <c r="M400" s="25"/>
      <c r="N400" s="23"/>
      <c r="O400" s="23">
        <v>360</v>
      </c>
      <c r="P400" s="25">
        <v>300</v>
      </c>
      <c r="Q400" s="25">
        <v>1</v>
      </c>
      <c r="R400" s="23">
        <f t="shared" si="288"/>
        <v>4661</v>
      </c>
      <c r="S400" s="24">
        <f t="shared" si="289"/>
        <v>65592</v>
      </c>
    </row>
    <row r="401" spans="1:19" ht="20.100000000000001" customHeight="1">
      <c r="A401" s="26" t="s">
        <v>4</v>
      </c>
      <c r="B401" s="24">
        <f>SUM(B389:B400)</f>
        <v>616800</v>
      </c>
      <c r="C401" s="24">
        <f t="shared" ref="C401:S401" si="294">SUM(C389:C400)</f>
        <v>133401</v>
      </c>
      <c r="D401" s="24">
        <f t="shared" si="294"/>
        <v>51939</v>
      </c>
      <c r="E401" s="24">
        <f t="shared" si="294"/>
        <v>4800</v>
      </c>
      <c r="F401" s="24">
        <f t="shared" si="294"/>
        <v>55818</v>
      </c>
      <c r="G401" s="24">
        <f t="shared" si="294"/>
        <v>862758</v>
      </c>
      <c r="H401" s="24">
        <f t="shared" si="294"/>
        <v>3750</v>
      </c>
      <c r="I401" s="24">
        <f t="shared" si="294"/>
        <v>859008</v>
      </c>
      <c r="J401" s="24">
        <f t="shared" si="294"/>
        <v>84793</v>
      </c>
      <c r="K401" s="24">
        <f t="shared" si="294"/>
        <v>0</v>
      </c>
      <c r="L401" s="24">
        <f t="shared" si="294"/>
        <v>0</v>
      </c>
      <c r="M401" s="24">
        <f t="shared" si="294"/>
        <v>0</v>
      </c>
      <c r="N401" s="24">
        <f t="shared" si="294"/>
        <v>0</v>
      </c>
      <c r="O401" s="24">
        <f t="shared" si="294"/>
        <v>4320</v>
      </c>
      <c r="P401" s="24">
        <f t="shared" si="294"/>
        <v>2500</v>
      </c>
      <c r="Q401" s="24">
        <f t="shared" si="294"/>
        <v>12</v>
      </c>
      <c r="R401" s="24">
        <f t="shared" si="294"/>
        <v>91625</v>
      </c>
      <c r="S401" s="24">
        <f t="shared" si="294"/>
        <v>767383</v>
      </c>
    </row>
    <row r="402" spans="1:19" ht="20.100000000000001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</row>
    <row r="403" spans="1:19" ht="20.100000000000001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</row>
    <row r="404" spans="1:19" ht="20.100000000000001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</row>
    <row r="405" spans="1:19" ht="20.100000000000001" customHeight="1">
      <c r="A405" s="69" t="s">
        <v>23</v>
      </c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</row>
    <row r="406" spans="1:19" ht="20.100000000000001" customHeight="1">
      <c r="A406" s="69" t="s">
        <v>47</v>
      </c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</row>
    <row r="407" spans="1:19" ht="20.100000000000001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1:19" ht="20.100000000000001" customHeight="1">
      <c r="A408" s="18" t="s">
        <v>171</v>
      </c>
      <c r="B408" s="18"/>
      <c r="C408" s="18"/>
      <c r="D408" s="18"/>
      <c r="E408" s="18"/>
      <c r="F408" s="18"/>
      <c r="G408" s="18"/>
      <c r="H408" s="18" t="s">
        <v>172</v>
      </c>
      <c r="I408" s="18"/>
      <c r="J408" s="19"/>
      <c r="K408" s="19"/>
      <c r="L408" s="19"/>
      <c r="M408" s="18"/>
      <c r="N408" s="18"/>
      <c r="O408" s="18"/>
      <c r="P408" s="18"/>
      <c r="Q408" s="18"/>
      <c r="R408" s="18"/>
      <c r="S408" s="18"/>
    </row>
    <row r="409" spans="1:19" ht="20.100000000000001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9"/>
      <c r="K409" s="19"/>
      <c r="L409" s="19"/>
      <c r="M409" s="18"/>
      <c r="N409" s="18"/>
      <c r="O409" s="18"/>
      <c r="P409" s="18"/>
      <c r="Q409" s="18"/>
      <c r="R409" s="18"/>
      <c r="S409" s="18"/>
    </row>
    <row r="410" spans="1:19" ht="39.950000000000003" customHeight="1">
      <c r="A410" s="54" t="s">
        <v>0</v>
      </c>
      <c r="B410" s="54" t="s">
        <v>1</v>
      </c>
      <c r="C410" s="54" t="s">
        <v>2</v>
      </c>
      <c r="D410" s="54" t="s">
        <v>3</v>
      </c>
      <c r="E410" s="54" t="s">
        <v>104</v>
      </c>
      <c r="F410" s="54" t="s">
        <v>127</v>
      </c>
      <c r="G410" s="54" t="s">
        <v>4</v>
      </c>
      <c r="H410" s="54" t="s">
        <v>133</v>
      </c>
      <c r="I410" s="54" t="s">
        <v>4</v>
      </c>
      <c r="J410" s="54" t="s">
        <v>8</v>
      </c>
      <c r="K410" s="54" t="s">
        <v>13</v>
      </c>
      <c r="L410" s="54" t="s">
        <v>159</v>
      </c>
      <c r="M410" s="54" t="s">
        <v>22</v>
      </c>
      <c r="N410" s="54" t="s">
        <v>136</v>
      </c>
      <c r="O410" s="54" t="s">
        <v>137</v>
      </c>
      <c r="P410" s="54" t="s">
        <v>130</v>
      </c>
      <c r="Q410" s="54" t="s">
        <v>121</v>
      </c>
      <c r="R410" s="54" t="s">
        <v>5</v>
      </c>
      <c r="S410" s="54" t="s">
        <v>7</v>
      </c>
    </row>
    <row r="411" spans="1:19" ht="20.100000000000001" customHeight="1">
      <c r="A411" s="22">
        <v>44256</v>
      </c>
      <c r="B411" s="23">
        <v>62100</v>
      </c>
      <c r="C411" s="23">
        <f>ROUND((B411)*0.17,0)</f>
        <v>10557</v>
      </c>
      <c r="D411" s="23">
        <f>ROUND((B411)*0.08,0)</f>
        <v>4968</v>
      </c>
      <c r="E411" s="23">
        <v>600</v>
      </c>
      <c r="F411" s="23"/>
      <c r="G411" s="37">
        <f t="shared" ref="G411:G422" si="295">SUM(B411:F411)</f>
        <v>78225</v>
      </c>
      <c r="H411" s="37"/>
      <c r="I411" s="37">
        <f t="shared" ref="I411:I422" si="296">G411-H411</f>
        <v>78225</v>
      </c>
      <c r="J411" s="25">
        <v>10000</v>
      </c>
      <c r="K411" s="25"/>
      <c r="L411" s="25"/>
      <c r="M411" s="25"/>
      <c r="N411" s="23">
        <v>2000</v>
      </c>
      <c r="O411" s="23">
        <v>480</v>
      </c>
      <c r="P411" s="25">
        <v>200</v>
      </c>
      <c r="Q411" s="25">
        <v>1</v>
      </c>
      <c r="R411" s="23">
        <f t="shared" ref="R411:R422" si="297">SUM(J411:Q411)</f>
        <v>12681</v>
      </c>
      <c r="S411" s="24">
        <f t="shared" ref="S411:S422" si="298">I411-R411</f>
        <v>65544</v>
      </c>
    </row>
    <row r="412" spans="1:19" ht="20.100000000000001" customHeight="1">
      <c r="A412" s="22">
        <v>44287</v>
      </c>
      <c r="B412" s="23">
        <v>62100</v>
      </c>
      <c r="C412" s="23">
        <f t="shared" ref="C412:C417" si="299">ROUND((B412)*0.17,0)</f>
        <v>10557</v>
      </c>
      <c r="D412" s="23">
        <f t="shared" ref="D412:D417" si="300">ROUND((B412)*0.08,0)</f>
        <v>4968</v>
      </c>
      <c r="E412" s="23">
        <v>600</v>
      </c>
      <c r="F412" s="23"/>
      <c r="G412" s="37">
        <f t="shared" si="295"/>
        <v>78225</v>
      </c>
      <c r="H412" s="37"/>
      <c r="I412" s="37">
        <f t="shared" si="296"/>
        <v>78225</v>
      </c>
      <c r="J412" s="25">
        <v>10000</v>
      </c>
      <c r="K412" s="25"/>
      <c r="L412" s="25"/>
      <c r="M412" s="25"/>
      <c r="N412" s="23">
        <v>2000</v>
      </c>
      <c r="O412" s="23">
        <v>480</v>
      </c>
      <c r="P412" s="25">
        <v>200</v>
      </c>
      <c r="Q412" s="25">
        <v>1</v>
      </c>
      <c r="R412" s="23">
        <f t="shared" si="297"/>
        <v>12681</v>
      </c>
      <c r="S412" s="24">
        <f t="shared" si="298"/>
        <v>65544</v>
      </c>
    </row>
    <row r="413" spans="1:19" ht="20.100000000000001" customHeight="1">
      <c r="A413" s="22">
        <v>44317</v>
      </c>
      <c r="B413" s="23">
        <v>62100</v>
      </c>
      <c r="C413" s="23">
        <f t="shared" si="299"/>
        <v>10557</v>
      </c>
      <c r="D413" s="23">
        <f t="shared" si="300"/>
        <v>4968</v>
      </c>
      <c r="E413" s="23">
        <v>600</v>
      </c>
      <c r="F413" s="23"/>
      <c r="G413" s="37">
        <f t="shared" si="295"/>
        <v>78225</v>
      </c>
      <c r="H413" s="37"/>
      <c r="I413" s="37">
        <f t="shared" si="296"/>
        <v>78225</v>
      </c>
      <c r="J413" s="25">
        <v>10000</v>
      </c>
      <c r="K413" s="25"/>
      <c r="L413" s="25"/>
      <c r="M413" s="25"/>
      <c r="N413" s="23">
        <v>2000</v>
      </c>
      <c r="O413" s="23">
        <v>480</v>
      </c>
      <c r="P413" s="25">
        <v>200</v>
      </c>
      <c r="Q413" s="25">
        <v>1</v>
      </c>
      <c r="R413" s="23">
        <f t="shared" si="297"/>
        <v>12681</v>
      </c>
      <c r="S413" s="24">
        <f t="shared" si="298"/>
        <v>65544</v>
      </c>
    </row>
    <row r="414" spans="1:19" ht="20.100000000000001" customHeight="1">
      <c r="A414" s="22">
        <v>44348</v>
      </c>
      <c r="B414" s="23">
        <v>62100</v>
      </c>
      <c r="C414" s="23">
        <f t="shared" si="299"/>
        <v>10557</v>
      </c>
      <c r="D414" s="23">
        <f t="shared" si="300"/>
        <v>4968</v>
      </c>
      <c r="E414" s="23">
        <v>600</v>
      </c>
      <c r="F414" s="23"/>
      <c r="G414" s="37">
        <f t="shared" si="295"/>
        <v>78225</v>
      </c>
      <c r="H414" s="37"/>
      <c r="I414" s="37">
        <f t="shared" si="296"/>
        <v>78225</v>
      </c>
      <c r="J414" s="25">
        <v>10000</v>
      </c>
      <c r="K414" s="25"/>
      <c r="L414" s="25"/>
      <c r="M414" s="25"/>
      <c r="N414" s="23">
        <v>2000</v>
      </c>
      <c r="O414" s="23">
        <v>480</v>
      </c>
      <c r="P414" s="25">
        <v>200</v>
      </c>
      <c r="Q414" s="25">
        <v>1</v>
      </c>
      <c r="R414" s="23">
        <f t="shared" si="297"/>
        <v>12681</v>
      </c>
      <c r="S414" s="24">
        <f t="shared" si="298"/>
        <v>65544</v>
      </c>
    </row>
    <row r="415" spans="1:19" ht="20.100000000000001" customHeight="1">
      <c r="A415" s="22">
        <v>44378</v>
      </c>
      <c r="B415" s="23">
        <v>64000</v>
      </c>
      <c r="C415" s="23">
        <f t="shared" si="299"/>
        <v>10880</v>
      </c>
      <c r="D415" s="23">
        <f t="shared" si="300"/>
        <v>5120</v>
      </c>
      <c r="E415" s="23">
        <v>600</v>
      </c>
      <c r="F415" s="23"/>
      <c r="G415" s="37">
        <f t="shared" si="295"/>
        <v>80600</v>
      </c>
      <c r="H415" s="37"/>
      <c r="I415" s="37">
        <f t="shared" si="296"/>
        <v>80600</v>
      </c>
      <c r="J415" s="25">
        <v>10000</v>
      </c>
      <c r="K415" s="25"/>
      <c r="L415" s="25"/>
      <c r="M415" s="25"/>
      <c r="N415" s="23">
        <v>2000</v>
      </c>
      <c r="O415" s="23">
        <v>480</v>
      </c>
      <c r="P415" s="25">
        <v>200</v>
      </c>
      <c r="Q415" s="25">
        <v>1</v>
      </c>
      <c r="R415" s="23">
        <f t="shared" si="297"/>
        <v>12681</v>
      </c>
      <c r="S415" s="24">
        <f t="shared" si="298"/>
        <v>67919</v>
      </c>
    </row>
    <row r="416" spans="1:19" ht="20.100000000000001" customHeight="1">
      <c r="A416" s="22">
        <v>44409</v>
      </c>
      <c r="B416" s="23">
        <v>64000</v>
      </c>
      <c r="C416" s="23">
        <f t="shared" si="299"/>
        <v>10880</v>
      </c>
      <c r="D416" s="23">
        <f t="shared" si="300"/>
        <v>5120</v>
      </c>
      <c r="E416" s="23">
        <v>600</v>
      </c>
      <c r="F416" s="23">
        <v>65347</v>
      </c>
      <c r="G416" s="37">
        <f t="shared" si="295"/>
        <v>145947</v>
      </c>
      <c r="H416" s="37"/>
      <c r="I416" s="37">
        <f t="shared" si="296"/>
        <v>145947</v>
      </c>
      <c r="J416" s="25">
        <f>10000+65347</f>
        <v>75347</v>
      </c>
      <c r="K416" s="25"/>
      <c r="L416" s="25"/>
      <c r="M416" s="25"/>
      <c r="N416" s="23">
        <v>2000</v>
      </c>
      <c r="O416" s="23">
        <v>480</v>
      </c>
      <c r="P416" s="25">
        <v>200</v>
      </c>
      <c r="Q416" s="25">
        <v>1</v>
      </c>
      <c r="R416" s="23">
        <f t="shared" si="297"/>
        <v>78028</v>
      </c>
      <c r="S416" s="24">
        <f t="shared" si="298"/>
        <v>67919</v>
      </c>
    </row>
    <row r="417" spans="1:19" ht="20.100000000000001" customHeight="1">
      <c r="A417" s="22">
        <v>44440</v>
      </c>
      <c r="B417" s="23">
        <v>64000</v>
      </c>
      <c r="C417" s="23">
        <f t="shared" si="299"/>
        <v>10880</v>
      </c>
      <c r="D417" s="23">
        <f t="shared" si="300"/>
        <v>5120</v>
      </c>
      <c r="E417" s="23">
        <v>600</v>
      </c>
      <c r="F417" s="23"/>
      <c r="G417" s="37">
        <f t="shared" si="295"/>
        <v>80600</v>
      </c>
      <c r="H417" s="37"/>
      <c r="I417" s="37">
        <f t="shared" si="296"/>
        <v>80600</v>
      </c>
      <c r="J417" s="25"/>
      <c r="K417" s="25"/>
      <c r="L417" s="25"/>
      <c r="M417" s="25"/>
      <c r="N417" s="23">
        <v>2000</v>
      </c>
      <c r="O417" s="23">
        <v>480</v>
      </c>
      <c r="P417" s="25">
        <v>200</v>
      </c>
      <c r="Q417" s="25">
        <v>1</v>
      </c>
      <c r="R417" s="23">
        <f t="shared" si="297"/>
        <v>2681</v>
      </c>
      <c r="S417" s="24">
        <f t="shared" si="298"/>
        <v>77919</v>
      </c>
    </row>
    <row r="418" spans="1:19" ht="20.100000000000001" customHeight="1">
      <c r="A418" s="22">
        <v>44470</v>
      </c>
      <c r="B418" s="23">
        <v>64000</v>
      </c>
      <c r="C418" s="23">
        <f>ROUND((B418)*0.28,0)</f>
        <v>17920</v>
      </c>
      <c r="D418" s="23">
        <f>ROUND((B418)*0.09,0)</f>
        <v>5760</v>
      </c>
      <c r="E418" s="23">
        <v>600</v>
      </c>
      <c r="F418" s="23">
        <v>15075</v>
      </c>
      <c r="G418" s="37">
        <f t="shared" si="295"/>
        <v>103355</v>
      </c>
      <c r="H418" s="37"/>
      <c r="I418" s="37">
        <f t="shared" si="296"/>
        <v>103355</v>
      </c>
      <c r="J418" s="25">
        <v>20000</v>
      </c>
      <c r="K418" s="25"/>
      <c r="L418" s="25"/>
      <c r="M418" s="25"/>
      <c r="N418" s="23">
        <v>2000</v>
      </c>
      <c r="O418" s="23">
        <v>480</v>
      </c>
      <c r="P418" s="25">
        <v>200</v>
      </c>
      <c r="Q418" s="25">
        <v>1</v>
      </c>
      <c r="R418" s="23">
        <f t="shared" si="297"/>
        <v>22681</v>
      </c>
      <c r="S418" s="24">
        <f t="shared" si="298"/>
        <v>80674</v>
      </c>
    </row>
    <row r="419" spans="1:19" ht="20.100000000000001" customHeight="1">
      <c r="A419" s="22">
        <v>44501</v>
      </c>
      <c r="B419" s="23">
        <v>64000</v>
      </c>
      <c r="C419" s="23">
        <f t="shared" ref="C419:C422" si="301">ROUND((B419)*0.28,0)</f>
        <v>17920</v>
      </c>
      <c r="D419" s="23">
        <f t="shared" ref="D419:D422" si="302">ROUND((B419)*0.09,0)</f>
        <v>5760</v>
      </c>
      <c r="E419" s="23">
        <v>600</v>
      </c>
      <c r="F419" s="23"/>
      <c r="G419" s="37">
        <f t="shared" si="295"/>
        <v>88280</v>
      </c>
      <c r="H419" s="37"/>
      <c r="I419" s="37">
        <f t="shared" si="296"/>
        <v>88280</v>
      </c>
      <c r="J419" s="25">
        <v>20000</v>
      </c>
      <c r="K419" s="25"/>
      <c r="L419" s="25"/>
      <c r="M419" s="25"/>
      <c r="N419" s="23">
        <v>2000</v>
      </c>
      <c r="O419" s="23">
        <v>480</v>
      </c>
      <c r="P419" s="25">
        <v>200</v>
      </c>
      <c r="Q419" s="25">
        <v>1</v>
      </c>
      <c r="R419" s="23">
        <f t="shared" si="297"/>
        <v>22681</v>
      </c>
      <c r="S419" s="24">
        <f t="shared" si="298"/>
        <v>65599</v>
      </c>
    </row>
    <row r="420" spans="1:19" ht="20.100000000000001" customHeight="1">
      <c r="A420" s="22">
        <v>44531</v>
      </c>
      <c r="B420" s="23">
        <v>64000</v>
      </c>
      <c r="C420" s="23">
        <f t="shared" si="301"/>
        <v>17920</v>
      </c>
      <c r="D420" s="23">
        <f t="shared" si="302"/>
        <v>5760</v>
      </c>
      <c r="E420" s="23">
        <v>600</v>
      </c>
      <c r="F420" s="23"/>
      <c r="G420" s="37">
        <f t="shared" si="295"/>
        <v>88280</v>
      </c>
      <c r="H420" s="37"/>
      <c r="I420" s="37">
        <f t="shared" si="296"/>
        <v>88280</v>
      </c>
      <c r="J420" s="25">
        <v>20000</v>
      </c>
      <c r="K420" s="25"/>
      <c r="L420" s="25"/>
      <c r="M420" s="25"/>
      <c r="N420" s="23">
        <v>2000</v>
      </c>
      <c r="O420" s="23">
        <v>480</v>
      </c>
      <c r="P420" s="25">
        <v>200</v>
      </c>
      <c r="Q420" s="25">
        <v>1</v>
      </c>
      <c r="R420" s="23">
        <f t="shared" si="297"/>
        <v>22681</v>
      </c>
      <c r="S420" s="24">
        <f t="shared" si="298"/>
        <v>65599</v>
      </c>
    </row>
    <row r="421" spans="1:19" ht="20.100000000000001" customHeight="1">
      <c r="A421" s="22">
        <v>44562</v>
      </c>
      <c r="B421" s="23">
        <v>64000</v>
      </c>
      <c r="C421" s="23">
        <f t="shared" si="301"/>
        <v>17920</v>
      </c>
      <c r="D421" s="23">
        <f t="shared" si="302"/>
        <v>5760</v>
      </c>
      <c r="E421" s="23">
        <v>600</v>
      </c>
      <c r="F421" s="23"/>
      <c r="G421" s="37">
        <f t="shared" si="295"/>
        <v>88280</v>
      </c>
      <c r="H421" s="37"/>
      <c r="I421" s="37">
        <f t="shared" si="296"/>
        <v>88280</v>
      </c>
      <c r="J421" s="25">
        <v>20000</v>
      </c>
      <c r="K421" s="25"/>
      <c r="L421" s="25"/>
      <c r="M421" s="25"/>
      <c r="N421" s="23">
        <v>30000</v>
      </c>
      <c r="O421" s="23">
        <v>480</v>
      </c>
      <c r="P421" s="25">
        <v>200</v>
      </c>
      <c r="Q421" s="25">
        <v>1</v>
      </c>
      <c r="R421" s="23">
        <f t="shared" si="297"/>
        <v>50681</v>
      </c>
      <c r="S421" s="24">
        <f t="shared" si="298"/>
        <v>37599</v>
      </c>
    </row>
    <row r="422" spans="1:19" ht="20.100000000000001" customHeight="1">
      <c r="A422" s="22">
        <v>44593</v>
      </c>
      <c r="B422" s="23">
        <v>64000</v>
      </c>
      <c r="C422" s="23">
        <f t="shared" si="301"/>
        <v>17920</v>
      </c>
      <c r="D422" s="23">
        <f t="shared" si="302"/>
        <v>5760</v>
      </c>
      <c r="E422" s="23">
        <v>600</v>
      </c>
      <c r="F422" s="23"/>
      <c r="G422" s="37">
        <f t="shared" si="295"/>
        <v>88280</v>
      </c>
      <c r="H422" s="37"/>
      <c r="I422" s="37">
        <f t="shared" si="296"/>
        <v>88280</v>
      </c>
      <c r="J422" s="25">
        <v>20000</v>
      </c>
      <c r="K422" s="25"/>
      <c r="L422" s="25"/>
      <c r="M422" s="25"/>
      <c r="N422" s="23">
        <v>25000</v>
      </c>
      <c r="O422" s="23">
        <v>480</v>
      </c>
      <c r="P422" s="25">
        <v>300</v>
      </c>
      <c r="Q422" s="25">
        <v>1</v>
      </c>
      <c r="R422" s="23">
        <f t="shared" si="297"/>
        <v>45781</v>
      </c>
      <c r="S422" s="24">
        <f t="shared" si="298"/>
        <v>42499</v>
      </c>
    </row>
    <row r="423" spans="1:19" ht="20.100000000000001" customHeight="1">
      <c r="A423" s="26" t="s">
        <v>4</v>
      </c>
      <c r="B423" s="24">
        <f>SUM(B411:B422)</f>
        <v>760400</v>
      </c>
      <c r="C423" s="24">
        <f t="shared" ref="C423:S423" si="303">SUM(C411:C422)</f>
        <v>164468</v>
      </c>
      <c r="D423" s="24">
        <f t="shared" si="303"/>
        <v>64032</v>
      </c>
      <c r="E423" s="24">
        <f t="shared" si="303"/>
        <v>7200</v>
      </c>
      <c r="F423" s="24">
        <f t="shared" si="303"/>
        <v>80422</v>
      </c>
      <c r="G423" s="24">
        <f t="shared" si="303"/>
        <v>1076522</v>
      </c>
      <c r="H423" s="24">
        <f t="shared" si="303"/>
        <v>0</v>
      </c>
      <c r="I423" s="24">
        <f t="shared" si="303"/>
        <v>1076522</v>
      </c>
      <c r="J423" s="24">
        <f t="shared" si="303"/>
        <v>225347</v>
      </c>
      <c r="K423" s="24">
        <f t="shared" si="303"/>
        <v>0</v>
      </c>
      <c r="L423" s="24">
        <f t="shared" si="303"/>
        <v>0</v>
      </c>
      <c r="M423" s="24">
        <f t="shared" si="303"/>
        <v>0</v>
      </c>
      <c r="N423" s="24">
        <f t="shared" si="303"/>
        <v>75000</v>
      </c>
      <c r="O423" s="24">
        <f t="shared" si="303"/>
        <v>5760</v>
      </c>
      <c r="P423" s="24">
        <f t="shared" si="303"/>
        <v>2500</v>
      </c>
      <c r="Q423" s="24">
        <f t="shared" si="303"/>
        <v>12</v>
      </c>
      <c r="R423" s="24">
        <f t="shared" si="303"/>
        <v>308619</v>
      </c>
      <c r="S423" s="24">
        <f t="shared" si="303"/>
        <v>767903</v>
      </c>
    </row>
    <row r="424" spans="1:19" ht="20.100000000000001" customHeight="1">
      <c r="A424" s="29"/>
      <c r="B424" s="27"/>
      <c r="C424" s="27"/>
      <c r="D424" s="27"/>
      <c r="E424" s="27"/>
      <c r="F424" s="27"/>
      <c r="G424" s="27"/>
      <c r="H424" s="40"/>
      <c r="I424" s="40"/>
      <c r="J424" s="32"/>
      <c r="K424" s="32"/>
      <c r="L424" s="32"/>
      <c r="M424" s="32"/>
      <c r="N424" s="31"/>
      <c r="O424" s="31"/>
      <c r="P424" s="32"/>
      <c r="Q424" s="32"/>
      <c r="R424" s="31"/>
      <c r="S424" s="27"/>
    </row>
    <row r="425" spans="1:19" ht="20.100000000000001" customHeight="1">
      <c r="A425" s="29"/>
      <c r="B425" s="27"/>
      <c r="C425" s="27"/>
      <c r="D425" s="27"/>
      <c r="E425" s="27"/>
      <c r="F425" s="27"/>
      <c r="G425" s="27">
        <f>G423</f>
        <v>1076522</v>
      </c>
      <c r="H425" s="40"/>
      <c r="I425" s="40">
        <f>50000+150000+58000</f>
        <v>258000</v>
      </c>
      <c r="J425" s="32">
        <f>G425-I425</f>
        <v>818522</v>
      </c>
      <c r="K425" s="32"/>
      <c r="L425" s="32"/>
      <c r="M425" s="32"/>
      <c r="N425" s="31">
        <f>J425*10/100</f>
        <v>81852.2</v>
      </c>
      <c r="O425" s="31"/>
      <c r="P425" s="32"/>
      <c r="Q425" s="32"/>
      <c r="R425" s="31"/>
      <c r="S425" s="27"/>
    </row>
    <row r="426" spans="1:19" ht="20.100000000000001" customHeight="1">
      <c r="A426" s="29"/>
      <c r="B426" s="27"/>
      <c r="C426" s="27"/>
      <c r="D426" s="27"/>
      <c r="E426" s="27"/>
      <c r="F426" s="27"/>
      <c r="G426" s="27"/>
      <c r="H426" s="40"/>
      <c r="I426" s="40"/>
      <c r="J426" s="32"/>
      <c r="K426" s="32"/>
      <c r="L426" s="32"/>
      <c r="M426" s="32"/>
      <c r="N426" s="31"/>
      <c r="O426" s="31"/>
      <c r="P426" s="32"/>
      <c r="Q426" s="32"/>
      <c r="R426" s="31"/>
      <c r="S426" s="27"/>
    </row>
    <row r="427" spans="1:19" ht="20.100000000000001" customHeight="1">
      <c r="A427" s="69" t="s">
        <v>23</v>
      </c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</row>
    <row r="428" spans="1:19" ht="20.100000000000001" customHeight="1">
      <c r="A428" s="69" t="s">
        <v>47</v>
      </c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</row>
    <row r="429" spans="1:19" ht="20.100000000000001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1:19" ht="20.100000000000001" customHeight="1">
      <c r="A430" s="18" t="s">
        <v>206</v>
      </c>
      <c r="B430" s="18"/>
      <c r="C430" s="18"/>
      <c r="D430" s="18"/>
      <c r="E430" s="18"/>
      <c r="F430" s="18"/>
      <c r="G430" s="18"/>
      <c r="H430" s="18" t="s">
        <v>168</v>
      </c>
      <c r="I430" s="18"/>
      <c r="J430" s="19"/>
      <c r="K430" s="19"/>
      <c r="L430" s="19"/>
      <c r="M430" s="18"/>
      <c r="N430" s="18"/>
      <c r="O430" s="18"/>
      <c r="P430" s="18"/>
      <c r="Q430" s="18"/>
      <c r="R430" s="18"/>
      <c r="S430" s="18"/>
    </row>
    <row r="431" spans="1:19" ht="20.100000000000001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9"/>
      <c r="K431" s="19"/>
      <c r="L431" s="19"/>
      <c r="M431" s="18"/>
      <c r="N431" s="18"/>
      <c r="O431" s="18"/>
      <c r="P431" s="18"/>
      <c r="Q431" s="18"/>
      <c r="R431" s="18"/>
      <c r="S431" s="18"/>
    </row>
    <row r="432" spans="1:19" ht="39.950000000000003" customHeight="1">
      <c r="A432" s="54" t="s">
        <v>0</v>
      </c>
      <c r="B432" s="54" t="s">
        <v>1</v>
      </c>
      <c r="C432" s="54" t="s">
        <v>2</v>
      </c>
      <c r="D432" s="54" t="s">
        <v>3</v>
      </c>
      <c r="E432" s="54" t="s">
        <v>104</v>
      </c>
      <c r="F432" s="54" t="s">
        <v>127</v>
      </c>
      <c r="G432" s="54" t="s">
        <v>4</v>
      </c>
      <c r="H432" s="54" t="s">
        <v>133</v>
      </c>
      <c r="I432" s="54" t="s">
        <v>4</v>
      </c>
      <c r="J432" s="54" t="s">
        <v>8</v>
      </c>
      <c r="K432" s="54" t="s">
        <v>13</v>
      </c>
      <c r="L432" s="54" t="s">
        <v>266</v>
      </c>
      <c r="M432" s="54" t="s">
        <v>22</v>
      </c>
      <c r="N432" s="54" t="s">
        <v>136</v>
      </c>
      <c r="O432" s="54" t="s">
        <v>137</v>
      </c>
      <c r="P432" s="54" t="s">
        <v>130</v>
      </c>
      <c r="Q432" s="54" t="s">
        <v>121</v>
      </c>
      <c r="R432" s="54" t="s">
        <v>5</v>
      </c>
      <c r="S432" s="54" t="s">
        <v>7</v>
      </c>
    </row>
    <row r="433" spans="1:19" ht="20.100000000000001" customHeight="1">
      <c r="A433" s="41">
        <v>44256</v>
      </c>
      <c r="B433" s="24">
        <v>38600</v>
      </c>
      <c r="C433" s="23">
        <f>ROUND((B433)*0.17,0)</f>
        <v>6562</v>
      </c>
      <c r="D433" s="23">
        <f>ROUND((B433)*0.08,0)</f>
        <v>3088</v>
      </c>
      <c r="E433" s="23">
        <v>400</v>
      </c>
      <c r="F433" s="23"/>
      <c r="G433" s="37">
        <f t="shared" ref="G433:G444" si="304">SUM(B433:F433)</f>
        <v>48650</v>
      </c>
      <c r="H433" s="25">
        <v>1250</v>
      </c>
      <c r="I433" s="37">
        <f t="shared" ref="I433:I444" si="305">G433-H433</f>
        <v>47400</v>
      </c>
      <c r="J433" s="25">
        <v>18000</v>
      </c>
      <c r="K433" s="25"/>
      <c r="L433" s="25"/>
      <c r="M433" s="25">
        <v>4220</v>
      </c>
      <c r="N433" s="23"/>
      <c r="O433" s="23">
        <v>360</v>
      </c>
      <c r="P433" s="25">
        <v>200</v>
      </c>
      <c r="Q433" s="25">
        <v>1</v>
      </c>
      <c r="R433" s="23">
        <f t="shared" ref="R433:R444" si="306">SUM(J433:Q433)</f>
        <v>22781</v>
      </c>
      <c r="S433" s="24">
        <f t="shared" ref="S433:S444" si="307">I433-R433</f>
        <v>24619</v>
      </c>
    </row>
    <row r="434" spans="1:19" ht="20.100000000000001" customHeight="1">
      <c r="A434" s="41">
        <v>44287</v>
      </c>
      <c r="B434" s="24">
        <v>38600</v>
      </c>
      <c r="C434" s="23">
        <f t="shared" ref="C434:C439" si="308">ROUND((B434)*0.17,0)</f>
        <v>6562</v>
      </c>
      <c r="D434" s="23">
        <f t="shared" ref="D434:D439" si="309">ROUND((B434)*0.08,0)</f>
        <v>3088</v>
      </c>
      <c r="E434" s="23">
        <v>400</v>
      </c>
      <c r="F434" s="23"/>
      <c r="G434" s="37">
        <f t="shared" si="304"/>
        <v>48650</v>
      </c>
      <c r="H434" s="25">
        <v>1250</v>
      </c>
      <c r="I434" s="37">
        <f t="shared" si="305"/>
        <v>47400</v>
      </c>
      <c r="J434" s="25">
        <v>18000</v>
      </c>
      <c r="K434" s="25"/>
      <c r="L434" s="25"/>
      <c r="M434" s="25">
        <v>4220</v>
      </c>
      <c r="N434" s="23"/>
      <c r="O434" s="23">
        <v>360</v>
      </c>
      <c r="P434" s="25">
        <v>200</v>
      </c>
      <c r="Q434" s="25">
        <v>1</v>
      </c>
      <c r="R434" s="23">
        <f t="shared" si="306"/>
        <v>22781</v>
      </c>
      <c r="S434" s="24">
        <f t="shared" si="307"/>
        <v>24619</v>
      </c>
    </row>
    <row r="435" spans="1:19" ht="20.100000000000001" customHeight="1">
      <c r="A435" s="41">
        <v>44317</v>
      </c>
      <c r="B435" s="24">
        <v>38600</v>
      </c>
      <c r="C435" s="23">
        <f t="shared" si="308"/>
        <v>6562</v>
      </c>
      <c r="D435" s="23">
        <f t="shared" si="309"/>
        <v>3088</v>
      </c>
      <c r="E435" s="23">
        <v>400</v>
      </c>
      <c r="F435" s="23"/>
      <c r="G435" s="37">
        <f t="shared" si="304"/>
        <v>48650</v>
      </c>
      <c r="H435" s="25">
        <v>1250</v>
      </c>
      <c r="I435" s="37">
        <f t="shared" si="305"/>
        <v>47400</v>
      </c>
      <c r="J435" s="25">
        <v>18000</v>
      </c>
      <c r="K435" s="25"/>
      <c r="L435" s="25"/>
      <c r="M435" s="25">
        <v>4220</v>
      </c>
      <c r="N435" s="23"/>
      <c r="O435" s="23">
        <v>360</v>
      </c>
      <c r="P435" s="25">
        <v>200</v>
      </c>
      <c r="Q435" s="25">
        <v>1</v>
      </c>
      <c r="R435" s="23">
        <f t="shared" si="306"/>
        <v>22781</v>
      </c>
      <c r="S435" s="24">
        <f t="shared" si="307"/>
        <v>24619</v>
      </c>
    </row>
    <row r="436" spans="1:19" ht="20.100000000000001" customHeight="1">
      <c r="A436" s="41">
        <v>44348</v>
      </c>
      <c r="B436" s="24">
        <v>38600</v>
      </c>
      <c r="C436" s="23">
        <f t="shared" si="308"/>
        <v>6562</v>
      </c>
      <c r="D436" s="23">
        <f t="shared" si="309"/>
        <v>3088</v>
      </c>
      <c r="E436" s="23">
        <v>400</v>
      </c>
      <c r="F436" s="23"/>
      <c r="G436" s="37">
        <f t="shared" si="304"/>
        <v>48650</v>
      </c>
      <c r="H436" s="25">
        <v>1250</v>
      </c>
      <c r="I436" s="37">
        <f t="shared" si="305"/>
        <v>47400</v>
      </c>
      <c r="J436" s="25">
        <v>15000</v>
      </c>
      <c r="K436" s="25"/>
      <c r="L436" s="25"/>
      <c r="M436" s="25">
        <v>4220</v>
      </c>
      <c r="N436" s="23"/>
      <c r="O436" s="23">
        <v>360</v>
      </c>
      <c r="P436" s="25">
        <v>200</v>
      </c>
      <c r="Q436" s="25">
        <v>1</v>
      </c>
      <c r="R436" s="23">
        <f t="shared" si="306"/>
        <v>19781</v>
      </c>
      <c r="S436" s="24">
        <f t="shared" si="307"/>
        <v>27619</v>
      </c>
    </row>
    <row r="437" spans="1:19" ht="20.100000000000001" customHeight="1">
      <c r="A437" s="41">
        <v>44378</v>
      </c>
      <c r="B437" s="24">
        <v>39800</v>
      </c>
      <c r="C437" s="23">
        <f t="shared" si="308"/>
        <v>6766</v>
      </c>
      <c r="D437" s="23">
        <f t="shared" si="309"/>
        <v>3184</v>
      </c>
      <c r="E437" s="23">
        <v>400</v>
      </c>
      <c r="F437" s="23"/>
      <c r="G437" s="37">
        <f t="shared" si="304"/>
        <v>50150</v>
      </c>
      <c r="H437" s="25">
        <v>1250</v>
      </c>
      <c r="I437" s="37">
        <f t="shared" si="305"/>
        <v>48900</v>
      </c>
      <c r="J437" s="25">
        <v>15000</v>
      </c>
      <c r="K437" s="25"/>
      <c r="L437" s="25"/>
      <c r="M437" s="25">
        <v>4220</v>
      </c>
      <c r="N437" s="23"/>
      <c r="O437" s="23">
        <v>360</v>
      </c>
      <c r="P437" s="25">
        <v>200</v>
      </c>
      <c r="Q437" s="25">
        <v>1</v>
      </c>
      <c r="R437" s="23">
        <f t="shared" si="306"/>
        <v>19781</v>
      </c>
      <c r="S437" s="24">
        <f t="shared" si="307"/>
        <v>29119</v>
      </c>
    </row>
    <row r="438" spans="1:19" ht="20.100000000000001" customHeight="1">
      <c r="A438" s="41">
        <v>44409</v>
      </c>
      <c r="B438" s="24">
        <v>39800</v>
      </c>
      <c r="C438" s="23">
        <f t="shared" si="308"/>
        <v>6766</v>
      </c>
      <c r="D438" s="23">
        <f t="shared" si="309"/>
        <v>3184</v>
      </c>
      <c r="E438" s="23">
        <v>400</v>
      </c>
      <c r="F438" s="23"/>
      <c r="G438" s="37">
        <f t="shared" si="304"/>
        <v>50150</v>
      </c>
      <c r="H438" s="25">
        <v>1250</v>
      </c>
      <c r="I438" s="37">
        <f t="shared" si="305"/>
        <v>48900</v>
      </c>
      <c r="J438" s="25">
        <v>15000</v>
      </c>
      <c r="K438" s="25"/>
      <c r="L438" s="25"/>
      <c r="M438" s="25">
        <v>4220</v>
      </c>
      <c r="N438" s="23"/>
      <c r="O438" s="23">
        <v>360</v>
      </c>
      <c r="P438" s="25">
        <v>200</v>
      </c>
      <c r="Q438" s="25">
        <v>1</v>
      </c>
      <c r="R438" s="23">
        <f t="shared" si="306"/>
        <v>19781</v>
      </c>
      <c r="S438" s="24">
        <f t="shared" si="307"/>
        <v>29119</v>
      </c>
    </row>
    <row r="439" spans="1:19" ht="20.100000000000001" customHeight="1">
      <c r="A439" s="41">
        <v>44440</v>
      </c>
      <c r="B439" s="24">
        <v>39800</v>
      </c>
      <c r="C439" s="23">
        <f t="shared" si="308"/>
        <v>6766</v>
      </c>
      <c r="D439" s="23">
        <f t="shared" si="309"/>
        <v>3184</v>
      </c>
      <c r="E439" s="23">
        <v>400</v>
      </c>
      <c r="F439" s="23"/>
      <c r="G439" s="37">
        <f t="shared" si="304"/>
        <v>50150</v>
      </c>
      <c r="H439" s="25"/>
      <c r="I439" s="37">
        <f t="shared" si="305"/>
        <v>50150</v>
      </c>
      <c r="J439" s="25">
        <v>15000</v>
      </c>
      <c r="K439" s="25"/>
      <c r="L439" s="25"/>
      <c r="M439" s="25"/>
      <c r="N439" s="23"/>
      <c r="O439" s="23">
        <v>360</v>
      </c>
      <c r="P439" s="25">
        <v>200</v>
      </c>
      <c r="Q439" s="25">
        <v>1</v>
      </c>
      <c r="R439" s="23">
        <f t="shared" si="306"/>
        <v>15561</v>
      </c>
      <c r="S439" s="24">
        <f t="shared" si="307"/>
        <v>34589</v>
      </c>
    </row>
    <row r="440" spans="1:19" ht="20.100000000000001" customHeight="1">
      <c r="A440" s="41">
        <v>44470</v>
      </c>
      <c r="B440" s="24">
        <v>39800</v>
      </c>
      <c r="C440" s="23">
        <f>ROUND((B440)*0.28,0)</f>
        <v>11144</v>
      </c>
      <c r="D440" s="23">
        <f>ROUND((B440)*0.09,0)</f>
        <v>3582</v>
      </c>
      <c r="E440" s="23">
        <v>400</v>
      </c>
      <c r="F440" s="23">
        <v>9375</v>
      </c>
      <c r="G440" s="37">
        <f t="shared" si="304"/>
        <v>64301</v>
      </c>
      <c r="H440" s="25"/>
      <c r="I440" s="37">
        <f t="shared" si="305"/>
        <v>64301</v>
      </c>
      <c r="J440" s="25">
        <v>15000</v>
      </c>
      <c r="K440" s="25"/>
      <c r="L440" s="25"/>
      <c r="M440" s="25"/>
      <c r="N440" s="23"/>
      <c r="O440" s="23">
        <v>360</v>
      </c>
      <c r="P440" s="25">
        <v>200</v>
      </c>
      <c r="Q440" s="25">
        <v>1</v>
      </c>
      <c r="R440" s="23">
        <f t="shared" si="306"/>
        <v>15561</v>
      </c>
      <c r="S440" s="24">
        <f t="shared" si="307"/>
        <v>48740</v>
      </c>
    </row>
    <row r="441" spans="1:19" ht="20.100000000000001" customHeight="1">
      <c r="A441" s="41">
        <v>44501</v>
      </c>
      <c r="B441" s="24">
        <v>39800</v>
      </c>
      <c r="C441" s="23">
        <f t="shared" ref="C441:C444" si="310">ROUND((B441)*0.28,0)</f>
        <v>11144</v>
      </c>
      <c r="D441" s="23">
        <f t="shared" ref="D441:D444" si="311">ROUND((B441)*0.09,0)</f>
        <v>3582</v>
      </c>
      <c r="E441" s="23">
        <v>400</v>
      </c>
      <c r="F441" s="23"/>
      <c r="G441" s="37">
        <f t="shared" si="304"/>
        <v>54926</v>
      </c>
      <c r="H441" s="25"/>
      <c r="I441" s="37">
        <f t="shared" si="305"/>
        <v>54926</v>
      </c>
      <c r="J441" s="25">
        <v>15000</v>
      </c>
      <c r="K441" s="25"/>
      <c r="L441" s="25"/>
      <c r="M441" s="25"/>
      <c r="N441" s="23"/>
      <c r="O441" s="23">
        <v>360</v>
      </c>
      <c r="P441" s="25">
        <v>200</v>
      </c>
      <c r="Q441" s="25">
        <v>1</v>
      </c>
      <c r="R441" s="23">
        <f t="shared" si="306"/>
        <v>15561</v>
      </c>
      <c r="S441" s="24">
        <f t="shared" si="307"/>
        <v>39365</v>
      </c>
    </row>
    <row r="442" spans="1:19" ht="20.100000000000001" customHeight="1">
      <c r="A442" s="41">
        <v>44531</v>
      </c>
      <c r="B442" s="24">
        <v>39800</v>
      </c>
      <c r="C442" s="23">
        <f t="shared" si="310"/>
        <v>11144</v>
      </c>
      <c r="D442" s="23">
        <f t="shared" si="311"/>
        <v>3582</v>
      </c>
      <c r="E442" s="23">
        <v>400</v>
      </c>
      <c r="F442" s="23"/>
      <c r="G442" s="37">
        <f t="shared" si="304"/>
        <v>54926</v>
      </c>
      <c r="H442" s="25">
        <v>1250</v>
      </c>
      <c r="I442" s="37">
        <f t="shared" si="305"/>
        <v>53676</v>
      </c>
      <c r="J442" s="25">
        <v>15000</v>
      </c>
      <c r="K442" s="25"/>
      <c r="L442" s="25"/>
      <c r="M442" s="25"/>
      <c r="N442" s="23"/>
      <c r="O442" s="23">
        <v>360</v>
      </c>
      <c r="P442" s="25">
        <v>200</v>
      </c>
      <c r="Q442" s="25">
        <v>1</v>
      </c>
      <c r="R442" s="23">
        <f t="shared" si="306"/>
        <v>15561</v>
      </c>
      <c r="S442" s="24">
        <f t="shared" si="307"/>
        <v>38115</v>
      </c>
    </row>
    <row r="443" spans="1:19" ht="20.100000000000001" customHeight="1">
      <c r="A443" s="41">
        <v>44562</v>
      </c>
      <c r="B443" s="24">
        <v>39800</v>
      </c>
      <c r="C443" s="23">
        <f t="shared" si="310"/>
        <v>11144</v>
      </c>
      <c r="D443" s="23">
        <f t="shared" si="311"/>
        <v>3582</v>
      </c>
      <c r="E443" s="23">
        <v>400</v>
      </c>
      <c r="F443" s="23"/>
      <c r="G443" s="37">
        <f t="shared" si="304"/>
        <v>54926</v>
      </c>
      <c r="H443" s="25">
        <v>1250</v>
      </c>
      <c r="I443" s="37">
        <f t="shared" si="305"/>
        <v>53676</v>
      </c>
      <c r="J443" s="25">
        <v>15000</v>
      </c>
      <c r="K443" s="25"/>
      <c r="L443" s="25">
        <v>6901</v>
      </c>
      <c r="M443" s="25"/>
      <c r="N443" s="23"/>
      <c r="O443" s="23">
        <v>360</v>
      </c>
      <c r="P443" s="25">
        <v>200</v>
      </c>
      <c r="Q443" s="25">
        <v>1</v>
      </c>
      <c r="R443" s="23">
        <f t="shared" si="306"/>
        <v>22462</v>
      </c>
      <c r="S443" s="24">
        <f t="shared" si="307"/>
        <v>31214</v>
      </c>
    </row>
    <row r="444" spans="1:19" ht="20.100000000000001" customHeight="1">
      <c r="A444" s="41">
        <v>44593</v>
      </c>
      <c r="B444" s="24">
        <v>39800</v>
      </c>
      <c r="C444" s="23">
        <f t="shared" si="310"/>
        <v>11144</v>
      </c>
      <c r="D444" s="23">
        <f t="shared" si="311"/>
        <v>3582</v>
      </c>
      <c r="E444" s="23">
        <v>400</v>
      </c>
      <c r="F444" s="23"/>
      <c r="G444" s="37">
        <f t="shared" si="304"/>
        <v>54926</v>
      </c>
      <c r="H444" s="25">
        <v>1250</v>
      </c>
      <c r="I444" s="37">
        <f t="shared" si="305"/>
        <v>53676</v>
      </c>
      <c r="J444" s="25">
        <v>15000</v>
      </c>
      <c r="K444" s="23"/>
      <c r="L444" s="23"/>
      <c r="M444" s="25"/>
      <c r="N444" s="18"/>
      <c r="O444" s="23">
        <v>360</v>
      </c>
      <c r="P444" s="25">
        <v>300</v>
      </c>
      <c r="Q444" s="25">
        <v>1</v>
      </c>
      <c r="R444" s="23">
        <f t="shared" si="306"/>
        <v>15661</v>
      </c>
      <c r="S444" s="24">
        <f t="shared" si="307"/>
        <v>38015</v>
      </c>
    </row>
    <row r="445" spans="1:19" ht="20.100000000000001" customHeight="1">
      <c r="A445" s="42" t="s">
        <v>4</v>
      </c>
      <c r="B445" s="24">
        <f>SUM(B433:B444)</f>
        <v>472800</v>
      </c>
      <c r="C445" s="24">
        <f t="shared" ref="C445" si="312">SUM(C433:C444)</f>
        <v>102266</v>
      </c>
      <c r="D445" s="24">
        <f t="shared" ref="D445" si="313">SUM(D433:D444)</f>
        <v>39814</v>
      </c>
      <c r="E445" s="24">
        <f t="shared" ref="E445" si="314">SUM(E433:E444)</f>
        <v>4800</v>
      </c>
      <c r="F445" s="24">
        <f t="shared" ref="F445" si="315">SUM(F433:F444)</f>
        <v>9375</v>
      </c>
      <c r="G445" s="24">
        <f t="shared" ref="G445:S445" si="316">SUM(G433:G444)</f>
        <v>629055</v>
      </c>
      <c r="H445" s="24">
        <f t="shared" si="316"/>
        <v>11250</v>
      </c>
      <c r="I445" s="24">
        <f t="shared" si="316"/>
        <v>617805</v>
      </c>
      <c r="J445" s="24">
        <f t="shared" si="316"/>
        <v>189000</v>
      </c>
      <c r="K445" s="24">
        <f t="shared" si="316"/>
        <v>0</v>
      </c>
      <c r="L445" s="24">
        <f t="shared" si="316"/>
        <v>6901</v>
      </c>
      <c r="M445" s="24">
        <f t="shared" si="316"/>
        <v>25320</v>
      </c>
      <c r="N445" s="24">
        <f t="shared" si="316"/>
        <v>0</v>
      </c>
      <c r="O445" s="24">
        <f t="shared" si="316"/>
        <v>4320</v>
      </c>
      <c r="P445" s="24">
        <f t="shared" si="316"/>
        <v>2500</v>
      </c>
      <c r="Q445" s="24">
        <f t="shared" si="316"/>
        <v>12</v>
      </c>
      <c r="R445" s="24">
        <f t="shared" si="316"/>
        <v>228053</v>
      </c>
      <c r="S445" s="24">
        <f t="shared" si="316"/>
        <v>389752</v>
      </c>
    </row>
    <row r="446" spans="1:19" ht="20.100000000000001" customHeight="1">
      <c r="A446" s="29"/>
      <c r="B446" s="27"/>
      <c r="C446" s="27"/>
      <c r="D446" s="27"/>
      <c r="E446" s="27"/>
      <c r="F446" s="27"/>
      <c r="G446" s="27"/>
      <c r="H446" s="40"/>
      <c r="I446" s="40"/>
      <c r="J446" s="32"/>
      <c r="K446" s="32"/>
      <c r="L446" s="32"/>
      <c r="M446" s="32"/>
      <c r="N446" s="31"/>
      <c r="O446" s="31"/>
      <c r="P446" s="32"/>
      <c r="Q446" s="32"/>
      <c r="R446" s="31"/>
      <c r="S446" s="27"/>
    </row>
    <row r="447" spans="1:19" ht="20.100000000000001" customHeight="1">
      <c r="A447" s="29"/>
      <c r="B447" s="27"/>
      <c r="C447" s="27"/>
      <c r="D447" s="27"/>
      <c r="E447" s="27"/>
      <c r="F447" s="27"/>
      <c r="G447" s="27"/>
      <c r="H447" s="40"/>
      <c r="I447" s="40"/>
      <c r="J447" s="32"/>
      <c r="K447" s="32"/>
      <c r="L447" s="32"/>
      <c r="M447" s="32"/>
      <c r="N447" s="31"/>
      <c r="O447" s="31"/>
      <c r="P447" s="32"/>
      <c r="Q447" s="32"/>
      <c r="R447" s="31"/>
      <c r="S447" s="27"/>
    </row>
    <row r="448" spans="1:19" ht="20.100000000000001" customHeight="1">
      <c r="A448" s="29"/>
      <c r="B448" s="27"/>
      <c r="C448" s="27"/>
      <c r="D448" s="27"/>
      <c r="E448" s="27"/>
      <c r="F448" s="27"/>
      <c r="G448" s="27"/>
      <c r="H448" s="40"/>
      <c r="I448" s="40"/>
      <c r="J448" s="32"/>
      <c r="K448" s="32"/>
      <c r="L448" s="32"/>
      <c r="M448" s="32"/>
      <c r="N448" s="31"/>
      <c r="O448" s="31"/>
      <c r="P448" s="32"/>
      <c r="Q448" s="32"/>
      <c r="R448" s="31"/>
      <c r="S448" s="27"/>
    </row>
    <row r="449" spans="1:19" ht="20.100000000000001" customHeight="1">
      <c r="A449" s="69" t="s">
        <v>23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</row>
    <row r="450" spans="1:19" ht="20.100000000000001" customHeight="1">
      <c r="A450" s="69" t="s">
        <v>47</v>
      </c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</row>
    <row r="451" spans="1:19" ht="20.100000000000001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 ht="20.100000000000001" customHeight="1">
      <c r="A452" s="18" t="s">
        <v>207</v>
      </c>
      <c r="B452" s="18"/>
      <c r="C452" s="18"/>
      <c r="D452" s="18"/>
      <c r="E452" s="18"/>
      <c r="F452" s="18"/>
      <c r="G452" s="18"/>
      <c r="H452" s="18"/>
      <c r="I452" s="18" t="s">
        <v>173</v>
      </c>
      <c r="J452" s="19"/>
      <c r="K452" s="19"/>
      <c r="L452" s="19"/>
      <c r="M452" s="18"/>
      <c r="N452" s="18"/>
      <c r="O452" s="18"/>
      <c r="P452" s="18"/>
      <c r="Q452" s="18"/>
      <c r="R452" s="18"/>
      <c r="S452" s="18"/>
    </row>
    <row r="453" spans="1:19" ht="20.100000000000001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9"/>
      <c r="K453" s="19"/>
      <c r="L453" s="19"/>
      <c r="M453" s="18"/>
      <c r="N453" s="18"/>
      <c r="O453" s="18"/>
      <c r="P453" s="18"/>
      <c r="Q453" s="18"/>
      <c r="R453" s="18"/>
      <c r="S453" s="18"/>
    </row>
    <row r="454" spans="1:19" ht="39.950000000000003" customHeight="1">
      <c r="A454" s="54" t="s">
        <v>0</v>
      </c>
      <c r="B454" s="54" t="s">
        <v>1</v>
      </c>
      <c r="C454" s="54" t="s">
        <v>2</v>
      </c>
      <c r="D454" s="54" t="s">
        <v>3</v>
      </c>
      <c r="E454" s="54" t="s">
        <v>104</v>
      </c>
      <c r="F454" s="54" t="s">
        <v>127</v>
      </c>
      <c r="G454" s="54" t="s">
        <v>4</v>
      </c>
      <c r="H454" s="54" t="s">
        <v>133</v>
      </c>
      <c r="I454" s="54" t="s">
        <v>4</v>
      </c>
      <c r="J454" s="54" t="s">
        <v>8</v>
      </c>
      <c r="K454" s="54" t="s">
        <v>13</v>
      </c>
      <c r="L454" s="54" t="s">
        <v>27</v>
      </c>
      <c r="M454" s="54" t="s">
        <v>31</v>
      </c>
      <c r="N454" s="54" t="s">
        <v>136</v>
      </c>
      <c r="O454" s="54" t="s">
        <v>137</v>
      </c>
      <c r="P454" s="54" t="s">
        <v>130</v>
      </c>
      <c r="Q454" s="54" t="s">
        <v>121</v>
      </c>
      <c r="R454" s="54" t="s">
        <v>5</v>
      </c>
      <c r="S454" s="54" t="s">
        <v>7</v>
      </c>
    </row>
    <row r="455" spans="1:19" ht="20.100000000000001" customHeight="1">
      <c r="A455" s="41">
        <v>44256</v>
      </c>
      <c r="B455" s="23">
        <v>53500</v>
      </c>
      <c r="C455" s="23">
        <f>ROUND((B455)*0.17,0)</f>
        <v>9095</v>
      </c>
      <c r="D455" s="23">
        <f>ROUND((B455)*0.08,0)</f>
        <v>4280</v>
      </c>
      <c r="E455" s="23">
        <v>400</v>
      </c>
      <c r="F455" s="23"/>
      <c r="G455" s="37">
        <f t="shared" ref="G455:G466" si="317">SUM(B455:F455)</f>
        <v>67275</v>
      </c>
      <c r="H455" s="37"/>
      <c r="I455" s="37">
        <f t="shared" ref="I455:I466" si="318">G455-H455</f>
        <v>67275</v>
      </c>
      <c r="J455" s="25">
        <v>5000</v>
      </c>
      <c r="K455" s="25"/>
      <c r="L455" s="25"/>
      <c r="M455" s="25"/>
      <c r="N455" s="25">
        <v>10000</v>
      </c>
      <c r="O455" s="23">
        <v>360</v>
      </c>
      <c r="P455" s="25">
        <v>200</v>
      </c>
      <c r="Q455" s="25">
        <v>1</v>
      </c>
      <c r="R455" s="23">
        <f t="shared" ref="R455:R466" si="319">SUM(J455:Q455)</f>
        <v>15561</v>
      </c>
      <c r="S455" s="24">
        <f t="shared" ref="S455:S466" si="320">I455-R455</f>
        <v>51714</v>
      </c>
    </row>
    <row r="456" spans="1:19" ht="20.100000000000001" customHeight="1">
      <c r="A456" s="41">
        <v>44287</v>
      </c>
      <c r="B456" s="23">
        <v>53500</v>
      </c>
      <c r="C456" s="23">
        <f t="shared" ref="C456:C461" si="321">ROUND((B456)*0.17,0)</f>
        <v>9095</v>
      </c>
      <c r="D456" s="23">
        <f t="shared" ref="D456:D461" si="322">ROUND((B456)*0.08,0)</f>
        <v>4280</v>
      </c>
      <c r="E456" s="23">
        <v>400</v>
      </c>
      <c r="F456" s="23"/>
      <c r="G456" s="37">
        <f t="shared" si="317"/>
        <v>67275</v>
      </c>
      <c r="H456" s="37"/>
      <c r="I456" s="37">
        <f t="shared" si="318"/>
        <v>67275</v>
      </c>
      <c r="J456" s="25">
        <v>5000</v>
      </c>
      <c r="K456" s="25"/>
      <c r="L456" s="25"/>
      <c r="M456" s="25"/>
      <c r="N456" s="25">
        <v>10000</v>
      </c>
      <c r="O456" s="23">
        <v>360</v>
      </c>
      <c r="P456" s="25">
        <v>200</v>
      </c>
      <c r="Q456" s="25">
        <v>1</v>
      </c>
      <c r="R456" s="23">
        <f t="shared" si="319"/>
        <v>15561</v>
      </c>
      <c r="S456" s="24">
        <f t="shared" si="320"/>
        <v>51714</v>
      </c>
    </row>
    <row r="457" spans="1:19" ht="20.100000000000001" customHeight="1">
      <c r="A457" s="41">
        <v>44317</v>
      </c>
      <c r="B457" s="23">
        <v>53500</v>
      </c>
      <c r="C457" s="23">
        <f t="shared" si="321"/>
        <v>9095</v>
      </c>
      <c r="D457" s="23">
        <f t="shared" si="322"/>
        <v>4280</v>
      </c>
      <c r="E457" s="23">
        <v>400</v>
      </c>
      <c r="F457" s="23"/>
      <c r="G457" s="37">
        <f t="shared" si="317"/>
        <v>67275</v>
      </c>
      <c r="H457" s="37"/>
      <c r="I457" s="37">
        <f t="shared" si="318"/>
        <v>67275</v>
      </c>
      <c r="J457" s="25">
        <v>5000</v>
      </c>
      <c r="K457" s="25"/>
      <c r="L457" s="25"/>
      <c r="M457" s="25"/>
      <c r="N457" s="25">
        <v>5000</v>
      </c>
      <c r="O457" s="23">
        <v>360</v>
      </c>
      <c r="P457" s="25">
        <v>200</v>
      </c>
      <c r="Q457" s="25">
        <v>1</v>
      </c>
      <c r="R457" s="23">
        <f t="shared" si="319"/>
        <v>10561</v>
      </c>
      <c r="S457" s="24">
        <f t="shared" si="320"/>
        <v>56714</v>
      </c>
    </row>
    <row r="458" spans="1:19" ht="20.100000000000001" customHeight="1">
      <c r="A458" s="41">
        <v>44348</v>
      </c>
      <c r="B458" s="23">
        <v>53500</v>
      </c>
      <c r="C458" s="23">
        <f t="shared" si="321"/>
        <v>9095</v>
      </c>
      <c r="D458" s="23">
        <f t="shared" si="322"/>
        <v>4280</v>
      </c>
      <c r="E458" s="23">
        <v>400</v>
      </c>
      <c r="F458" s="23"/>
      <c r="G458" s="37">
        <f t="shared" si="317"/>
        <v>67275</v>
      </c>
      <c r="H458" s="37"/>
      <c r="I458" s="37">
        <f t="shared" si="318"/>
        <v>67275</v>
      </c>
      <c r="J458" s="25">
        <v>5000</v>
      </c>
      <c r="K458" s="25"/>
      <c r="L458" s="25"/>
      <c r="M458" s="25"/>
      <c r="N458" s="25">
        <v>5000</v>
      </c>
      <c r="O458" s="23">
        <v>360</v>
      </c>
      <c r="P458" s="25">
        <v>200</v>
      </c>
      <c r="Q458" s="25">
        <v>1</v>
      </c>
      <c r="R458" s="23">
        <f t="shared" si="319"/>
        <v>10561</v>
      </c>
      <c r="S458" s="24">
        <f t="shared" si="320"/>
        <v>56714</v>
      </c>
    </row>
    <row r="459" spans="1:19" ht="20.100000000000001" customHeight="1">
      <c r="A459" s="41">
        <v>44378</v>
      </c>
      <c r="B459" s="23">
        <v>55100</v>
      </c>
      <c r="C459" s="23">
        <f t="shared" si="321"/>
        <v>9367</v>
      </c>
      <c r="D459" s="23">
        <f t="shared" si="322"/>
        <v>4408</v>
      </c>
      <c r="E459" s="23">
        <v>400</v>
      </c>
      <c r="F459" s="23"/>
      <c r="G459" s="37">
        <f t="shared" si="317"/>
        <v>69275</v>
      </c>
      <c r="H459" s="37"/>
      <c r="I459" s="37">
        <f t="shared" si="318"/>
        <v>69275</v>
      </c>
      <c r="J459" s="25">
        <v>5000</v>
      </c>
      <c r="K459" s="25"/>
      <c r="L459" s="25"/>
      <c r="M459" s="25"/>
      <c r="N459" s="25">
        <v>3000</v>
      </c>
      <c r="O459" s="23">
        <v>360</v>
      </c>
      <c r="P459" s="25">
        <v>200</v>
      </c>
      <c r="Q459" s="25">
        <v>1</v>
      </c>
      <c r="R459" s="23">
        <f t="shared" si="319"/>
        <v>8561</v>
      </c>
      <c r="S459" s="24">
        <f t="shared" si="320"/>
        <v>60714</v>
      </c>
    </row>
    <row r="460" spans="1:19" ht="20.100000000000001" customHeight="1">
      <c r="A460" s="41">
        <v>44409</v>
      </c>
      <c r="B460" s="23">
        <v>55100</v>
      </c>
      <c r="C460" s="23">
        <f t="shared" si="321"/>
        <v>9367</v>
      </c>
      <c r="D460" s="23">
        <f t="shared" si="322"/>
        <v>4408</v>
      </c>
      <c r="E460" s="23">
        <v>400</v>
      </c>
      <c r="F460" s="23"/>
      <c r="G460" s="37">
        <f t="shared" si="317"/>
        <v>69275</v>
      </c>
      <c r="H460" s="37"/>
      <c r="I460" s="37">
        <f t="shared" si="318"/>
        <v>69275</v>
      </c>
      <c r="J460" s="25">
        <v>5000</v>
      </c>
      <c r="K460" s="25"/>
      <c r="L460" s="25"/>
      <c r="M460" s="25"/>
      <c r="N460" s="25">
        <v>3000</v>
      </c>
      <c r="O460" s="23">
        <v>360</v>
      </c>
      <c r="P460" s="25">
        <v>200</v>
      </c>
      <c r="Q460" s="25">
        <v>1</v>
      </c>
      <c r="R460" s="23">
        <f t="shared" si="319"/>
        <v>8561</v>
      </c>
      <c r="S460" s="24">
        <f t="shared" si="320"/>
        <v>60714</v>
      </c>
    </row>
    <row r="461" spans="1:19" ht="20.100000000000001" customHeight="1">
      <c r="A461" s="41">
        <v>44440</v>
      </c>
      <c r="B461" s="23">
        <v>55100</v>
      </c>
      <c r="C461" s="23">
        <f t="shared" si="321"/>
        <v>9367</v>
      </c>
      <c r="D461" s="23">
        <f t="shared" si="322"/>
        <v>4408</v>
      </c>
      <c r="E461" s="23">
        <v>400</v>
      </c>
      <c r="F461" s="23"/>
      <c r="G461" s="37">
        <f t="shared" si="317"/>
        <v>69275</v>
      </c>
      <c r="H461" s="37"/>
      <c r="I461" s="37">
        <f t="shared" si="318"/>
        <v>69275</v>
      </c>
      <c r="J461" s="25">
        <v>5000</v>
      </c>
      <c r="K461" s="25"/>
      <c r="L461" s="25"/>
      <c r="M461" s="25"/>
      <c r="N461" s="25">
        <v>3000</v>
      </c>
      <c r="O461" s="23">
        <v>360</v>
      </c>
      <c r="P461" s="25">
        <v>200</v>
      </c>
      <c r="Q461" s="25">
        <v>1</v>
      </c>
      <c r="R461" s="23">
        <f t="shared" si="319"/>
        <v>8561</v>
      </c>
      <c r="S461" s="24">
        <f t="shared" si="320"/>
        <v>60714</v>
      </c>
    </row>
    <row r="462" spans="1:19" ht="20.100000000000001" customHeight="1">
      <c r="A462" s="41">
        <v>44470</v>
      </c>
      <c r="B462" s="23">
        <v>55100</v>
      </c>
      <c r="C462" s="23">
        <f>ROUND((B462)*0.28,0)</f>
        <v>15428</v>
      </c>
      <c r="D462" s="23">
        <f>ROUND((B462)*0.09,0)</f>
        <v>4959</v>
      </c>
      <c r="E462" s="23">
        <v>400</v>
      </c>
      <c r="F462" s="23">
        <v>12975</v>
      </c>
      <c r="G462" s="37">
        <f t="shared" si="317"/>
        <v>88862</v>
      </c>
      <c r="H462" s="37"/>
      <c r="I462" s="37">
        <f t="shared" si="318"/>
        <v>88862</v>
      </c>
      <c r="J462" s="25">
        <v>5000</v>
      </c>
      <c r="K462" s="25"/>
      <c r="L462" s="25"/>
      <c r="M462" s="25"/>
      <c r="N462" s="25">
        <v>4000</v>
      </c>
      <c r="O462" s="23">
        <v>360</v>
      </c>
      <c r="P462" s="25">
        <v>200</v>
      </c>
      <c r="Q462" s="25">
        <v>1</v>
      </c>
      <c r="R462" s="23">
        <f t="shared" si="319"/>
        <v>9561</v>
      </c>
      <c r="S462" s="24">
        <f t="shared" si="320"/>
        <v>79301</v>
      </c>
    </row>
    <row r="463" spans="1:19" ht="20.100000000000001" customHeight="1">
      <c r="A463" s="41">
        <v>44501</v>
      </c>
      <c r="B463" s="23">
        <v>55100</v>
      </c>
      <c r="C463" s="23">
        <f t="shared" ref="C463:C466" si="323">ROUND((B463)*0.28,0)</f>
        <v>15428</v>
      </c>
      <c r="D463" s="23">
        <f t="shared" ref="D463:D466" si="324">ROUND((B463)*0.09,0)</f>
        <v>4959</v>
      </c>
      <c r="E463" s="23">
        <v>400</v>
      </c>
      <c r="F463" s="23"/>
      <c r="G463" s="37">
        <f t="shared" si="317"/>
        <v>75887</v>
      </c>
      <c r="H463" s="37"/>
      <c r="I463" s="37">
        <f t="shared" si="318"/>
        <v>75887</v>
      </c>
      <c r="J463" s="25">
        <v>5000</v>
      </c>
      <c r="K463" s="25"/>
      <c r="L463" s="25"/>
      <c r="M463" s="25"/>
      <c r="N463" s="25">
        <v>4000</v>
      </c>
      <c r="O463" s="23">
        <v>360</v>
      </c>
      <c r="P463" s="25">
        <v>200</v>
      </c>
      <c r="Q463" s="25">
        <v>1</v>
      </c>
      <c r="R463" s="23">
        <f t="shared" si="319"/>
        <v>9561</v>
      </c>
      <c r="S463" s="24">
        <f t="shared" si="320"/>
        <v>66326</v>
      </c>
    </row>
    <row r="464" spans="1:19" ht="20.100000000000001" customHeight="1">
      <c r="A464" s="41">
        <v>44531</v>
      </c>
      <c r="B464" s="23">
        <v>55100</v>
      </c>
      <c r="C464" s="23">
        <f t="shared" si="323"/>
        <v>15428</v>
      </c>
      <c r="D464" s="23">
        <f t="shared" si="324"/>
        <v>4959</v>
      </c>
      <c r="E464" s="23">
        <v>400</v>
      </c>
      <c r="F464" s="23"/>
      <c r="G464" s="37">
        <f t="shared" si="317"/>
        <v>75887</v>
      </c>
      <c r="H464" s="37">
        <v>1250</v>
      </c>
      <c r="I464" s="37">
        <f t="shared" si="318"/>
        <v>74637</v>
      </c>
      <c r="J464" s="25">
        <v>5000</v>
      </c>
      <c r="K464" s="25"/>
      <c r="L464" s="25"/>
      <c r="M464" s="25"/>
      <c r="N464" s="23">
        <v>4000</v>
      </c>
      <c r="O464" s="23">
        <v>360</v>
      </c>
      <c r="P464" s="25">
        <v>200</v>
      </c>
      <c r="Q464" s="25">
        <v>1</v>
      </c>
      <c r="R464" s="23">
        <f t="shared" si="319"/>
        <v>9561</v>
      </c>
      <c r="S464" s="24">
        <f t="shared" si="320"/>
        <v>65076</v>
      </c>
    </row>
    <row r="465" spans="1:19" ht="20.100000000000001" customHeight="1">
      <c r="A465" s="41">
        <v>44562</v>
      </c>
      <c r="B465" s="23">
        <v>55100</v>
      </c>
      <c r="C465" s="23">
        <f t="shared" si="323"/>
        <v>15428</v>
      </c>
      <c r="D465" s="23">
        <f t="shared" si="324"/>
        <v>4959</v>
      </c>
      <c r="E465" s="23">
        <v>400</v>
      </c>
      <c r="F465" s="23"/>
      <c r="G465" s="37">
        <f t="shared" si="317"/>
        <v>75887</v>
      </c>
      <c r="H465" s="37">
        <v>1250</v>
      </c>
      <c r="I465" s="37">
        <f t="shared" si="318"/>
        <v>74637</v>
      </c>
      <c r="J465" s="25">
        <v>5000</v>
      </c>
      <c r="K465" s="25"/>
      <c r="L465" s="25"/>
      <c r="M465" s="25"/>
      <c r="N465" s="23">
        <v>4000</v>
      </c>
      <c r="O465" s="23">
        <v>360</v>
      </c>
      <c r="P465" s="25">
        <v>200</v>
      </c>
      <c r="Q465" s="25">
        <v>1</v>
      </c>
      <c r="R465" s="23">
        <f t="shared" si="319"/>
        <v>9561</v>
      </c>
      <c r="S465" s="24">
        <f t="shared" si="320"/>
        <v>65076</v>
      </c>
    </row>
    <row r="466" spans="1:19" ht="20.100000000000001" customHeight="1">
      <c r="A466" s="41">
        <v>44593</v>
      </c>
      <c r="B466" s="23">
        <v>55100</v>
      </c>
      <c r="C466" s="23">
        <f t="shared" si="323"/>
        <v>15428</v>
      </c>
      <c r="D466" s="23">
        <f t="shared" si="324"/>
        <v>4959</v>
      </c>
      <c r="E466" s="23">
        <v>400</v>
      </c>
      <c r="F466" s="23"/>
      <c r="G466" s="37">
        <f t="shared" si="317"/>
        <v>75887</v>
      </c>
      <c r="H466" s="37">
        <v>1250</v>
      </c>
      <c r="I466" s="37">
        <f t="shared" si="318"/>
        <v>74637</v>
      </c>
      <c r="J466" s="25">
        <v>5000</v>
      </c>
      <c r="K466" s="23"/>
      <c r="L466" s="23"/>
      <c r="M466" s="25"/>
      <c r="N466" s="18"/>
      <c r="O466" s="23">
        <v>360</v>
      </c>
      <c r="P466" s="25">
        <v>300</v>
      </c>
      <c r="Q466" s="25">
        <v>1</v>
      </c>
      <c r="R466" s="23">
        <f t="shared" si="319"/>
        <v>5661</v>
      </c>
      <c r="S466" s="24">
        <f t="shared" si="320"/>
        <v>68976</v>
      </c>
    </row>
    <row r="467" spans="1:19" ht="20.100000000000001" customHeight="1">
      <c r="A467" s="42" t="s">
        <v>4</v>
      </c>
      <c r="B467" s="24">
        <f>SUM(B455:B466)</f>
        <v>654800</v>
      </c>
      <c r="C467" s="24">
        <f t="shared" ref="C467" si="325">SUM(C455:C466)</f>
        <v>141621</v>
      </c>
      <c r="D467" s="24">
        <f t="shared" ref="D467" si="326">SUM(D455:D466)</f>
        <v>55139</v>
      </c>
      <c r="E467" s="24">
        <f t="shared" ref="E467" si="327">SUM(E455:E466)</f>
        <v>4800</v>
      </c>
      <c r="F467" s="24">
        <f t="shared" ref="F467" si="328">SUM(F455:F466)</f>
        <v>12975</v>
      </c>
      <c r="G467" s="24">
        <f t="shared" ref="G467:S467" si="329">SUM(G455:G466)</f>
        <v>869335</v>
      </c>
      <c r="H467" s="24">
        <f t="shared" si="329"/>
        <v>3750</v>
      </c>
      <c r="I467" s="24">
        <f t="shared" si="329"/>
        <v>865585</v>
      </c>
      <c r="J467" s="24">
        <f t="shared" si="329"/>
        <v>60000</v>
      </c>
      <c r="K467" s="24">
        <f t="shared" si="329"/>
        <v>0</v>
      </c>
      <c r="L467" s="24">
        <f t="shared" si="329"/>
        <v>0</v>
      </c>
      <c r="M467" s="24">
        <f t="shared" si="329"/>
        <v>0</v>
      </c>
      <c r="N467" s="24">
        <f t="shared" si="329"/>
        <v>55000</v>
      </c>
      <c r="O467" s="24">
        <f t="shared" si="329"/>
        <v>4320</v>
      </c>
      <c r="P467" s="24">
        <f t="shared" si="329"/>
        <v>2500</v>
      </c>
      <c r="Q467" s="24">
        <f t="shared" si="329"/>
        <v>12</v>
      </c>
      <c r="R467" s="24">
        <f t="shared" si="329"/>
        <v>121832</v>
      </c>
      <c r="S467" s="24">
        <f t="shared" si="329"/>
        <v>743753</v>
      </c>
    </row>
    <row r="468" spans="1:19" ht="20.100000000000001" customHeight="1">
      <c r="A468" s="29"/>
      <c r="B468" s="27"/>
      <c r="C468" s="27"/>
      <c r="D468" s="27"/>
      <c r="E468" s="27"/>
      <c r="F468" s="27"/>
      <c r="G468" s="27"/>
      <c r="H468" s="40"/>
      <c r="I468" s="40"/>
      <c r="J468" s="32"/>
      <c r="K468" s="32"/>
      <c r="L468" s="32"/>
      <c r="M468" s="32"/>
      <c r="N468" s="31"/>
      <c r="O468" s="31"/>
      <c r="P468" s="32"/>
      <c r="Q468" s="32"/>
      <c r="R468" s="31"/>
      <c r="S468" s="27"/>
    </row>
    <row r="469" spans="1:19" ht="20.100000000000001" customHeight="1">
      <c r="A469" s="29"/>
      <c r="B469" s="27"/>
      <c r="C469" s="27"/>
      <c r="D469" s="27"/>
      <c r="E469" s="27"/>
      <c r="F469" s="27"/>
      <c r="G469" s="27"/>
      <c r="H469" s="40"/>
      <c r="I469" s="40"/>
      <c r="J469" s="32"/>
      <c r="K469" s="32"/>
      <c r="L469" s="32"/>
      <c r="M469" s="32"/>
      <c r="N469" s="31"/>
      <c r="O469" s="31"/>
      <c r="P469" s="32"/>
      <c r="Q469" s="32"/>
      <c r="R469" s="31"/>
      <c r="S469" s="27"/>
    </row>
    <row r="470" spans="1:19" ht="20.100000000000001" customHeight="1">
      <c r="A470" s="29"/>
      <c r="B470" s="27"/>
      <c r="C470" s="27"/>
      <c r="D470" s="27"/>
      <c r="E470" s="27"/>
      <c r="F470" s="27"/>
      <c r="G470" s="27"/>
      <c r="H470" s="40"/>
      <c r="I470" s="40"/>
      <c r="J470" s="32"/>
      <c r="K470" s="32"/>
      <c r="L470" s="32"/>
      <c r="M470" s="32"/>
      <c r="N470" s="31"/>
      <c r="O470" s="31"/>
      <c r="P470" s="32"/>
      <c r="Q470" s="32"/>
      <c r="R470" s="31"/>
      <c r="S470" s="27"/>
    </row>
    <row r="471" spans="1:19" ht="20.100000000000001" customHeight="1">
      <c r="A471" s="69" t="s">
        <v>23</v>
      </c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</row>
    <row r="472" spans="1:19" ht="20.100000000000001" customHeight="1">
      <c r="A472" s="69" t="s">
        <v>47</v>
      </c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</row>
    <row r="473" spans="1:19" ht="20.100000000000001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1:19" ht="20.100000000000001" customHeight="1">
      <c r="A474" s="18" t="s">
        <v>208</v>
      </c>
      <c r="B474" s="18"/>
      <c r="C474" s="18"/>
      <c r="D474" s="18"/>
      <c r="E474" s="18"/>
      <c r="F474" s="18"/>
      <c r="G474" s="18"/>
      <c r="H474" s="18" t="s">
        <v>209</v>
      </c>
      <c r="I474" s="18"/>
      <c r="J474" s="19"/>
      <c r="K474" s="19"/>
      <c r="L474" s="19"/>
      <c r="M474" s="18"/>
      <c r="N474" s="18"/>
      <c r="O474" s="18"/>
      <c r="P474" s="18"/>
      <c r="Q474" s="18"/>
      <c r="R474" s="18"/>
      <c r="S474" s="18"/>
    </row>
    <row r="475" spans="1:19" ht="20.100000000000001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9"/>
      <c r="K475" s="19"/>
      <c r="L475" s="19"/>
      <c r="M475" s="18"/>
      <c r="N475" s="18"/>
      <c r="O475" s="18"/>
      <c r="P475" s="18"/>
      <c r="Q475" s="18"/>
      <c r="R475" s="18"/>
      <c r="S475" s="18"/>
    </row>
    <row r="476" spans="1:19" ht="39.950000000000003" customHeight="1">
      <c r="A476" s="54" t="s">
        <v>0</v>
      </c>
      <c r="B476" s="54" t="s">
        <v>1</v>
      </c>
      <c r="C476" s="54" t="s">
        <v>2</v>
      </c>
      <c r="D476" s="54" t="s">
        <v>3</v>
      </c>
      <c r="E476" s="54" t="s">
        <v>104</v>
      </c>
      <c r="F476" s="54" t="s">
        <v>127</v>
      </c>
      <c r="G476" s="54" t="s">
        <v>4</v>
      </c>
      <c r="H476" s="54" t="s">
        <v>133</v>
      </c>
      <c r="I476" s="54" t="s">
        <v>4</v>
      </c>
      <c r="J476" s="54" t="s">
        <v>8</v>
      </c>
      <c r="K476" s="54" t="s">
        <v>13</v>
      </c>
      <c r="L476" s="54" t="s">
        <v>27</v>
      </c>
      <c r="M476" s="54" t="s">
        <v>33</v>
      </c>
      <c r="N476" s="54" t="s">
        <v>136</v>
      </c>
      <c r="O476" s="54" t="s">
        <v>137</v>
      </c>
      <c r="P476" s="54" t="s">
        <v>130</v>
      </c>
      <c r="Q476" s="54" t="s">
        <v>121</v>
      </c>
      <c r="R476" s="54" t="s">
        <v>5</v>
      </c>
      <c r="S476" s="54" t="s">
        <v>7</v>
      </c>
    </row>
    <row r="477" spans="1:19" ht="20.100000000000001" customHeight="1">
      <c r="A477" s="41">
        <v>44256</v>
      </c>
      <c r="B477" s="23">
        <v>42800</v>
      </c>
      <c r="C477" s="23">
        <f>ROUND((B477)*0.17,0)</f>
        <v>7276</v>
      </c>
      <c r="D477" s="23">
        <f>ROUND((B477)*0.08,0)</f>
        <v>3424</v>
      </c>
      <c r="E477" s="23">
        <v>400</v>
      </c>
      <c r="F477" s="23"/>
      <c r="G477" s="37">
        <f t="shared" ref="G477:G489" si="330">SUM(B477:F477)</f>
        <v>53900</v>
      </c>
      <c r="H477" s="25">
        <v>1250</v>
      </c>
      <c r="I477" s="37">
        <f t="shared" ref="I477:I489" si="331">G477-H477</f>
        <v>52650</v>
      </c>
      <c r="J477" s="25">
        <v>5000</v>
      </c>
      <c r="K477" s="25"/>
      <c r="L477" s="25"/>
      <c r="M477" s="23">
        <v>3150</v>
      </c>
      <c r="N477" s="23"/>
      <c r="O477" s="23">
        <v>360</v>
      </c>
      <c r="P477" s="25">
        <v>200</v>
      </c>
      <c r="Q477" s="25">
        <v>1</v>
      </c>
      <c r="R477" s="23">
        <f t="shared" ref="R477:R489" si="332">SUM(J477:Q477)</f>
        <v>8711</v>
      </c>
      <c r="S477" s="24">
        <f t="shared" ref="S477:S489" si="333">I477-R477</f>
        <v>43939</v>
      </c>
    </row>
    <row r="478" spans="1:19" ht="20.100000000000001" customHeight="1">
      <c r="A478" s="41">
        <v>44287</v>
      </c>
      <c r="B478" s="23">
        <v>42800</v>
      </c>
      <c r="C478" s="23">
        <f t="shared" ref="C478:C483" si="334">ROUND((B478)*0.17,0)</f>
        <v>7276</v>
      </c>
      <c r="D478" s="23">
        <f t="shared" ref="D478:D483" si="335">ROUND((B478)*0.08,0)</f>
        <v>3424</v>
      </c>
      <c r="E478" s="23">
        <v>400</v>
      </c>
      <c r="F478" s="23"/>
      <c r="G478" s="37">
        <f t="shared" si="330"/>
        <v>53900</v>
      </c>
      <c r="H478" s="25">
        <v>1250</v>
      </c>
      <c r="I478" s="37">
        <f t="shared" si="331"/>
        <v>52650</v>
      </c>
      <c r="J478" s="25">
        <v>5000</v>
      </c>
      <c r="K478" s="25"/>
      <c r="L478" s="25"/>
      <c r="M478" s="23">
        <v>3150</v>
      </c>
      <c r="N478" s="23"/>
      <c r="O478" s="23">
        <v>360</v>
      </c>
      <c r="P478" s="25">
        <v>200</v>
      </c>
      <c r="Q478" s="25">
        <v>1</v>
      </c>
      <c r="R478" s="23">
        <f t="shared" si="332"/>
        <v>8711</v>
      </c>
      <c r="S478" s="24">
        <f t="shared" si="333"/>
        <v>43939</v>
      </c>
    </row>
    <row r="479" spans="1:19" ht="20.100000000000001" customHeight="1">
      <c r="A479" s="41">
        <v>44317</v>
      </c>
      <c r="B479" s="23">
        <v>42800</v>
      </c>
      <c r="C479" s="23">
        <f t="shared" si="334"/>
        <v>7276</v>
      </c>
      <c r="D479" s="23">
        <f t="shared" si="335"/>
        <v>3424</v>
      </c>
      <c r="E479" s="23">
        <v>400</v>
      </c>
      <c r="F479" s="23"/>
      <c r="G479" s="37">
        <f t="shared" si="330"/>
        <v>53900</v>
      </c>
      <c r="H479" s="25">
        <v>1250</v>
      </c>
      <c r="I479" s="37">
        <f t="shared" si="331"/>
        <v>52650</v>
      </c>
      <c r="J479" s="25">
        <v>5000</v>
      </c>
      <c r="K479" s="25"/>
      <c r="L479" s="25"/>
      <c r="M479" s="23">
        <v>3150</v>
      </c>
      <c r="N479" s="23"/>
      <c r="O479" s="23">
        <v>360</v>
      </c>
      <c r="P479" s="25">
        <v>200</v>
      </c>
      <c r="Q479" s="25">
        <v>1</v>
      </c>
      <c r="R479" s="23">
        <f t="shared" si="332"/>
        <v>8711</v>
      </c>
      <c r="S479" s="24">
        <f t="shared" si="333"/>
        <v>43939</v>
      </c>
    </row>
    <row r="480" spans="1:19" ht="20.100000000000001" customHeight="1">
      <c r="A480" s="41">
        <v>44348</v>
      </c>
      <c r="B480" s="23">
        <v>42800</v>
      </c>
      <c r="C480" s="23">
        <f t="shared" si="334"/>
        <v>7276</v>
      </c>
      <c r="D480" s="23">
        <f t="shared" si="335"/>
        <v>3424</v>
      </c>
      <c r="E480" s="23">
        <v>400</v>
      </c>
      <c r="F480" s="23"/>
      <c r="G480" s="37">
        <f t="shared" si="330"/>
        <v>53900</v>
      </c>
      <c r="H480" s="25">
        <v>1250</v>
      </c>
      <c r="I480" s="37">
        <f t="shared" si="331"/>
        <v>52650</v>
      </c>
      <c r="J480" s="25">
        <v>5000</v>
      </c>
      <c r="K480" s="25"/>
      <c r="L480" s="25"/>
      <c r="M480" s="23">
        <v>3150</v>
      </c>
      <c r="N480" s="23"/>
      <c r="O480" s="23">
        <v>360</v>
      </c>
      <c r="P480" s="25">
        <v>200</v>
      </c>
      <c r="Q480" s="25">
        <v>1</v>
      </c>
      <c r="R480" s="23">
        <f t="shared" si="332"/>
        <v>8711</v>
      </c>
      <c r="S480" s="24">
        <f t="shared" si="333"/>
        <v>43939</v>
      </c>
    </row>
    <row r="481" spans="1:19" ht="20.100000000000001" customHeight="1">
      <c r="A481" s="41">
        <v>44378</v>
      </c>
      <c r="B481" s="23">
        <v>44100</v>
      </c>
      <c r="C481" s="23">
        <f t="shared" si="334"/>
        <v>7497</v>
      </c>
      <c r="D481" s="23">
        <f t="shared" si="335"/>
        <v>3528</v>
      </c>
      <c r="E481" s="23">
        <v>400</v>
      </c>
      <c r="F481" s="23"/>
      <c r="G481" s="37">
        <f t="shared" si="330"/>
        <v>55525</v>
      </c>
      <c r="H481" s="25">
        <v>1250</v>
      </c>
      <c r="I481" s="37">
        <f t="shared" si="331"/>
        <v>54275</v>
      </c>
      <c r="J481" s="25">
        <v>5000</v>
      </c>
      <c r="K481" s="25"/>
      <c r="L481" s="25"/>
      <c r="M481" s="23">
        <v>3150</v>
      </c>
      <c r="N481" s="23"/>
      <c r="O481" s="23">
        <v>360</v>
      </c>
      <c r="P481" s="25">
        <v>200</v>
      </c>
      <c r="Q481" s="25">
        <v>1</v>
      </c>
      <c r="R481" s="23">
        <f t="shared" si="332"/>
        <v>8711</v>
      </c>
      <c r="S481" s="24">
        <f t="shared" si="333"/>
        <v>45564</v>
      </c>
    </row>
    <row r="482" spans="1:19" ht="20.100000000000001" customHeight="1">
      <c r="A482" s="41">
        <v>44409</v>
      </c>
      <c r="B482" s="23">
        <v>44100</v>
      </c>
      <c r="C482" s="23">
        <f t="shared" si="334"/>
        <v>7497</v>
      </c>
      <c r="D482" s="23">
        <f t="shared" si="335"/>
        <v>3528</v>
      </c>
      <c r="E482" s="23">
        <v>400</v>
      </c>
      <c r="F482" s="23"/>
      <c r="G482" s="37">
        <f t="shared" si="330"/>
        <v>55525</v>
      </c>
      <c r="H482" s="25">
        <v>1250</v>
      </c>
      <c r="I482" s="37">
        <f t="shared" si="331"/>
        <v>54275</v>
      </c>
      <c r="J482" s="25">
        <v>5000</v>
      </c>
      <c r="K482" s="25"/>
      <c r="L482" s="25"/>
      <c r="M482" s="23">
        <v>3150</v>
      </c>
      <c r="N482" s="23"/>
      <c r="O482" s="23">
        <v>360</v>
      </c>
      <c r="P482" s="25">
        <v>200</v>
      </c>
      <c r="Q482" s="25">
        <v>1</v>
      </c>
      <c r="R482" s="23">
        <f t="shared" si="332"/>
        <v>8711</v>
      </c>
      <c r="S482" s="24">
        <f t="shared" si="333"/>
        <v>45564</v>
      </c>
    </row>
    <row r="483" spans="1:19" ht="20.100000000000001" customHeight="1">
      <c r="A483" s="41">
        <v>44440</v>
      </c>
      <c r="B483" s="23">
        <v>44100</v>
      </c>
      <c r="C483" s="23">
        <f t="shared" si="334"/>
        <v>7497</v>
      </c>
      <c r="D483" s="23">
        <f t="shared" si="335"/>
        <v>3528</v>
      </c>
      <c r="E483" s="23">
        <v>400</v>
      </c>
      <c r="F483" s="23"/>
      <c r="G483" s="37">
        <f t="shared" si="330"/>
        <v>55525</v>
      </c>
      <c r="H483" s="25"/>
      <c r="I483" s="37">
        <f t="shared" si="331"/>
        <v>55525</v>
      </c>
      <c r="J483" s="25">
        <v>5000</v>
      </c>
      <c r="K483" s="25"/>
      <c r="L483" s="25"/>
      <c r="M483" s="23">
        <v>3150</v>
      </c>
      <c r="N483" s="23"/>
      <c r="O483" s="23">
        <v>360</v>
      </c>
      <c r="P483" s="25">
        <v>200</v>
      </c>
      <c r="Q483" s="25">
        <v>1</v>
      </c>
      <c r="R483" s="23">
        <f t="shared" si="332"/>
        <v>8711</v>
      </c>
      <c r="S483" s="24">
        <f t="shared" si="333"/>
        <v>46814</v>
      </c>
    </row>
    <row r="484" spans="1:19" ht="20.100000000000001" customHeight="1">
      <c r="A484" s="41">
        <v>44440</v>
      </c>
      <c r="B484" s="23">
        <v>0</v>
      </c>
      <c r="C484" s="23">
        <f t="shared" ref="C484" si="336">ROUND((B484)*0.17,0)</f>
        <v>0</v>
      </c>
      <c r="D484" s="23">
        <f t="shared" ref="D484" si="337">ROUND((B484)*0.08,0)</f>
        <v>0</v>
      </c>
      <c r="E484" s="23">
        <v>0</v>
      </c>
      <c r="F484" s="23">
        <v>71413</v>
      </c>
      <c r="G484" s="37">
        <f t="shared" ref="G484" si="338">SUM(B484:F484)</f>
        <v>71413</v>
      </c>
      <c r="H484" s="25"/>
      <c r="I484" s="37">
        <f t="shared" ref="I484" si="339">G484-H484</f>
        <v>71413</v>
      </c>
      <c r="J484" s="25">
        <v>0</v>
      </c>
      <c r="K484" s="25"/>
      <c r="L484" s="25"/>
      <c r="M484" s="23">
        <v>3150</v>
      </c>
      <c r="N484" s="25">
        <v>7000</v>
      </c>
      <c r="O484" s="23">
        <v>0</v>
      </c>
      <c r="P484" s="25">
        <v>0</v>
      </c>
      <c r="Q484" s="25">
        <v>1</v>
      </c>
      <c r="R484" s="23">
        <f t="shared" ref="R484" si="340">SUM(J484:Q484)</f>
        <v>10151</v>
      </c>
      <c r="S484" s="24">
        <f t="shared" ref="S484" si="341">I484-R484</f>
        <v>61262</v>
      </c>
    </row>
    <row r="485" spans="1:19" ht="20.100000000000001" customHeight="1">
      <c r="A485" s="41">
        <v>44470</v>
      </c>
      <c r="B485" s="23">
        <v>44100</v>
      </c>
      <c r="C485" s="23">
        <f>ROUND((B485)*0.28,0)</f>
        <v>12348</v>
      </c>
      <c r="D485" s="23">
        <f>ROUND((B485)*0.09,0)</f>
        <v>3969</v>
      </c>
      <c r="E485" s="23">
        <v>400</v>
      </c>
      <c r="F485" s="23">
        <v>10400</v>
      </c>
      <c r="G485" s="37">
        <f t="shared" si="330"/>
        <v>71217</v>
      </c>
      <c r="H485" s="25"/>
      <c r="I485" s="37">
        <f t="shared" si="331"/>
        <v>71217</v>
      </c>
      <c r="J485" s="25">
        <v>5000</v>
      </c>
      <c r="K485" s="25"/>
      <c r="L485" s="25"/>
      <c r="M485" s="23">
        <v>3150</v>
      </c>
      <c r="N485" s="23"/>
      <c r="O485" s="23">
        <v>360</v>
      </c>
      <c r="P485" s="25">
        <v>200</v>
      </c>
      <c r="Q485" s="25">
        <v>1</v>
      </c>
      <c r="R485" s="23">
        <f t="shared" si="332"/>
        <v>8711</v>
      </c>
      <c r="S485" s="24">
        <f t="shared" si="333"/>
        <v>62506</v>
      </c>
    </row>
    <row r="486" spans="1:19" ht="20.100000000000001" customHeight="1">
      <c r="A486" s="41">
        <v>44501</v>
      </c>
      <c r="B486" s="23">
        <v>44100</v>
      </c>
      <c r="C486" s="23">
        <f t="shared" ref="C486:C489" si="342">ROUND((B486)*0.28,0)</f>
        <v>12348</v>
      </c>
      <c r="D486" s="23">
        <f t="shared" ref="D486:D489" si="343">ROUND((B486)*0.09,0)</f>
        <v>3969</v>
      </c>
      <c r="E486" s="23">
        <v>400</v>
      </c>
      <c r="F486" s="23"/>
      <c r="G486" s="37">
        <f t="shared" si="330"/>
        <v>60817</v>
      </c>
      <c r="H486" s="25"/>
      <c r="I486" s="37">
        <f t="shared" si="331"/>
        <v>60817</v>
      </c>
      <c r="J486" s="25">
        <v>5000</v>
      </c>
      <c r="K486" s="25"/>
      <c r="L486" s="25"/>
      <c r="M486" s="23">
        <v>3150</v>
      </c>
      <c r="N486" s="23"/>
      <c r="O486" s="23">
        <v>360</v>
      </c>
      <c r="P486" s="25">
        <v>200</v>
      </c>
      <c r="Q486" s="25">
        <v>1</v>
      </c>
      <c r="R486" s="23">
        <f t="shared" si="332"/>
        <v>8711</v>
      </c>
      <c r="S486" s="24">
        <f t="shared" si="333"/>
        <v>52106</v>
      </c>
    </row>
    <row r="487" spans="1:19" ht="20.100000000000001" customHeight="1">
      <c r="A487" s="41">
        <v>44531</v>
      </c>
      <c r="B487" s="23">
        <v>44100</v>
      </c>
      <c r="C487" s="23">
        <f t="shared" si="342"/>
        <v>12348</v>
      </c>
      <c r="D487" s="23">
        <f t="shared" si="343"/>
        <v>3969</v>
      </c>
      <c r="E487" s="23">
        <v>400</v>
      </c>
      <c r="F487" s="23"/>
      <c r="G487" s="37">
        <f t="shared" si="330"/>
        <v>60817</v>
      </c>
      <c r="H487" s="25">
        <v>1250</v>
      </c>
      <c r="I487" s="37">
        <f t="shared" si="331"/>
        <v>59567</v>
      </c>
      <c r="J487" s="25">
        <v>5000</v>
      </c>
      <c r="K487" s="25"/>
      <c r="L487" s="25"/>
      <c r="M487" s="23">
        <v>3150</v>
      </c>
      <c r="N487" s="23"/>
      <c r="O487" s="23">
        <v>360</v>
      </c>
      <c r="P487" s="25">
        <v>200</v>
      </c>
      <c r="Q487" s="25">
        <v>1</v>
      </c>
      <c r="R487" s="23">
        <f t="shared" si="332"/>
        <v>8711</v>
      </c>
      <c r="S487" s="24">
        <f t="shared" si="333"/>
        <v>50856</v>
      </c>
    </row>
    <row r="488" spans="1:19" ht="20.100000000000001" customHeight="1">
      <c r="A488" s="41">
        <v>44562</v>
      </c>
      <c r="B488" s="23">
        <v>44100</v>
      </c>
      <c r="C488" s="23">
        <f t="shared" si="342"/>
        <v>12348</v>
      </c>
      <c r="D488" s="23">
        <f t="shared" si="343"/>
        <v>3969</v>
      </c>
      <c r="E488" s="23">
        <v>400</v>
      </c>
      <c r="F488" s="23"/>
      <c r="G488" s="37">
        <f t="shared" si="330"/>
        <v>60817</v>
      </c>
      <c r="H488" s="25">
        <v>1250</v>
      </c>
      <c r="I488" s="37">
        <f t="shared" si="331"/>
        <v>59567</v>
      </c>
      <c r="J488" s="25">
        <v>5000</v>
      </c>
      <c r="K488" s="25"/>
      <c r="L488" s="25"/>
      <c r="M488" s="23">
        <v>3150</v>
      </c>
      <c r="N488" s="23"/>
      <c r="O488" s="23">
        <v>360</v>
      </c>
      <c r="P488" s="25">
        <v>200</v>
      </c>
      <c r="Q488" s="25">
        <v>1</v>
      </c>
      <c r="R488" s="23">
        <f t="shared" si="332"/>
        <v>8711</v>
      </c>
      <c r="S488" s="24">
        <f t="shared" si="333"/>
        <v>50856</v>
      </c>
    </row>
    <row r="489" spans="1:19" ht="20.100000000000001" customHeight="1">
      <c r="A489" s="41">
        <v>44593</v>
      </c>
      <c r="B489" s="23">
        <v>44100</v>
      </c>
      <c r="C489" s="23">
        <f t="shared" si="342"/>
        <v>12348</v>
      </c>
      <c r="D489" s="23">
        <f t="shared" si="343"/>
        <v>3969</v>
      </c>
      <c r="E489" s="23">
        <v>400</v>
      </c>
      <c r="F489" s="23"/>
      <c r="G489" s="37">
        <f t="shared" si="330"/>
        <v>60817</v>
      </c>
      <c r="H489" s="25">
        <v>1250</v>
      </c>
      <c r="I489" s="37">
        <f t="shared" si="331"/>
        <v>59567</v>
      </c>
      <c r="J489" s="25">
        <v>5000</v>
      </c>
      <c r="K489" s="23"/>
      <c r="L489" s="23"/>
      <c r="M489" s="23">
        <v>3150</v>
      </c>
      <c r="N489" s="23"/>
      <c r="O489" s="23">
        <v>360</v>
      </c>
      <c r="P489" s="25">
        <v>300</v>
      </c>
      <c r="Q489" s="25">
        <v>1</v>
      </c>
      <c r="R489" s="23">
        <f t="shared" si="332"/>
        <v>8811</v>
      </c>
      <c r="S489" s="24">
        <f t="shared" si="333"/>
        <v>50756</v>
      </c>
    </row>
    <row r="490" spans="1:19" ht="20.100000000000001" customHeight="1">
      <c r="A490" s="42" t="s">
        <v>4</v>
      </c>
      <c r="B490" s="24">
        <f>SUM(B477:B489)</f>
        <v>524000</v>
      </c>
      <c r="C490" s="24">
        <f t="shared" ref="C490" si="344">SUM(C477:C489)</f>
        <v>113335</v>
      </c>
      <c r="D490" s="24">
        <f t="shared" ref="D490" si="345">SUM(D477:D489)</f>
        <v>44125</v>
      </c>
      <c r="E490" s="24">
        <f t="shared" ref="E490" si="346">SUM(E477:E489)</f>
        <v>4800</v>
      </c>
      <c r="F490" s="24">
        <f t="shared" ref="F490" si="347">SUM(F477:F489)</f>
        <v>81813</v>
      </c>
      <c r="G490" s="24">
        <f t="shared" ref="G490:S490" si="348">SUM(G477:G489)</f>
        <v>768073</v>
      </c>
      <c r="H490" s="24">
        <f t="shared" si="348"/>
        <v>11250</v>
      </c>
      <c r="I490" s="24">
        <f t="shared" si="348"/>
        <v>756823</v>
      </c>
      <c r="J490" s="24">
        <f t="shared" si="348"/>
        <v>60000</v>
      </c>
      <c r="K490" s="24">
        <f t="shared" si="348"/>
        <v>0</v>
      </c>
      <c r="L490" s="24">
        <f t="shared" si="348"/>
        <v>0</v>
      </c>
      <c r="M490" s="24">
        <f t="shared" si="348"/>
        <v>40950</v>
      </c>
      <c r="N490" s="24">
        <f t="shared" si="348"/>
        <v>7000</v>
      </c>
      <c r="O490" s="24">
        <f t="shared" si="348"/>
        <v>4320</v>
      </c>
      <c r="P490" s="24">
        <f t="shared" si="348"/>
        <v>2500</v>
      </c>
      <c r="Q490" s="24">
        <f t="shared" si="348"/>
        <v>13</v>
      </c>
      <c r="R490" s="24">
        <f t="shared" si="348"/>
        <v>114783</v>
      </c>
      <c r="S490" s="24">
        <f t="shared" si="348"/>
        <v>642040</v>
      </c>
    </row>
    <row r="491" spans="1:19" ht="20.100000000000001" customHeight="1">
      <c r="A491" s="29"/>
      <c r="B491" s="27"/>
      <c r="C491" s="27"/>
      <c r="D491" s="27"/>
      <c r="E491" s="27"/>
      <c r="F491" s="27"/>
      <c r="G491" s="27"/>
      <c r="H491" s="40"/>
      <c r="I491" s="40"/>
      <c r="J491" s="32"/>
      <c r="K491" s="32"/>
      <c r="L491" s="32"/>
      <c r="M491" s="32"/>
      <c r="N491" s="31"/>
      <c r="O491" s="31"/>
      <c r="P491" s="32"/>
      <c r="Q491" s="32"/>
      <c r="R491" s="31"/>
      <c r="S491" s="27"/>
    </row>
    <row r="492" spans="1:19" ht="20.100000000000001" customHeight="1">
      <c r="A492" s="29"/>
      <c r="B492" s="27"/>
      <c r="C492" s="27"/>
      <c r="D492" s="27"/>
      <c r="E492" s="27"/>
      <c r="F492" s="27"/>
      <c r="G492" s="27"/>
      <c r="H492" s="40"/>
      <c r="I492" s="40"/>
      <c r="J492" s="32"/>
      <c r="K492" s="32"/>
      <c r="L492" s="32"/>
      <c r="M492" s="32"/>
      <c r="N492" s="31"/>
      <c r="O492" s="31"/>
      <c r="P492" s="32"/>
      <c r="Q492" s="32"/>
      <c r="R492" s="31"/>
      <c r="S492" s="27"/>
    </row>
    <row r="493" spans="1:19" ht="20.100000000000001" customHeight="1">
      <c r="A493" s="29"/>
      <c r="B493" s="27"/>
      <c r="C493" s="27"/>
      <c r="D493" s="27"/>
      <c r="E493" s="27"/>
      <c r="F493" s="27"/>
      <c r="G493" s="27"/>
      <c r="H493" s="40"/>
      <c r="I493" s="40"/>
      <c r="J493" s="32"/>
      <c r="K493" s="32"/>
      <c r="L493" s="32"/>
      <c r="M493" s="32"/>
      <c r="N493" s="31"/>
      <c r="O493" s="31"/>
      <c r="P493" s="32"/>
      <c r="Q493" s="32"/>
      <c r="R493" s="31"/>
      <c r="S493" s="27"/>
    </row>
    <row r="494" spans="1:19" ht="20.100000000000001" customHeight="1">
      <c r="A494" s="69" t="s">
        <v>23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</row>
    <row r="495" spans="1:19" ht="20.100000000000001" customHeight="1">
      <c r="A495" s="69" t="s">
        <v>47</v>
      </c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</row>
    <row r="496" spans="1:19" ht="20.100000000000001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1:19" ht="20.100000000000001" customHeight="1">
      <c r="A497" s="18" t="s">
        <v>174</v>
      </c>
      <c r="B497" s="18"/>
      <c r="C497" s="18"/>
      <c r="D497" s="18"/>
      <c r="E497" s="18"/>
      <c r="F497" s="18"/>
      <c r="G497" s="18"/>
      <c r="H497" s="18" t="s">
        <v>175</v>
      </c>
      <c r="I497" s="18"/>
      <c r="J497" s="19"/>
      <c r="K497" s="19"/>
      <c r="L497" s="19"/>
      <c r="M497" s="18"/>
      <c r="N497" s="18"/>
      <c r="O497" s="18"/>
      <c r="P497" s="18"/>
      <c r="Q497" s="18"/>
      <c r="R497" s="18"/>
      <c r="S497" s="18"/>
    </row>
    <row r="498" spans="1:19" ht="20.100000000000001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9"/>
      <c r="K498" s="19"/>
      <c r="L498" s="19"/>
      <c r="M498" s="18"/>
      <c r="N498" s="18"/>
      <c r="O498" s="18"/>
      <c r="P498" s="18"/>
      <c r="Q498" s="18"/>
      <c r="R498" s="18"/>
      <c r="S498" s="18"/>
    </row>
    <row r="499" spans="1:19" ht="39.950000000000003" customHeight="1">
      <c r="A499" s="54" t="s">
        <v>0</v>
      </c>
      <c r="B499" s="54" t="s">
        <v>1</v>
      </c>
      <c r="C499" s="54" t="s">
        <v>2</v>
      </c>
      <c r="D499" s="54" t="s">
        <v>3</v>
      </c>
      <c r="E499" s="54" t="s">
        <v>104</v>
      </c>
      <c r="F499" s="54" t="s">
        <v>127</v>
      </c>
      <c r="G499" s="54" t="s">
        <v>4</v>
      </c>
      <c r="H499" s="54" t="s">
        <v>133</v>
      </c>
      <c r="I499" s="54" t="s">
        <v>4</v>
      </c>
      <c r="J499" s="54" t="s">
        <v>8</v>
      </c>
      <c r="K499" s="54" t="s">
        <v>13</v>
      </c>
      <c r="L499" s="54" t="s">
        <v>21</v>
      </c>
      <c r="M499" s="54" t="s">
        <v>29</v>
      </c>
      <c r="N499" s="54" t="s">
        <v>136</v>
      </c>
      <c r="O499" s="54" t="s">
        <v>137</v>
      </c>
      <c r="P499" s="54" t="s">
        <v>130</v>
      </c>
      <c r="Q499" s="54" t="s">
        <v>121</v>
      </c>
      <c r="R499" s="54" t="s">
        <v>5</v>
      </c>
      <c r="S499" s="54" t="s">
        <v>7</v>
      </c>
    </row>
    <row r="500" spans="1:19" ht="20.100000000000001" customHeight="1">
      <c r="A500" s="41">
        <v>44256</v>
      </c>
      <c r="B500" s="23">
        <v>33700</v>
      </c>
      <c r="C500" s="23">
        <f>ROUND((B500)*0.17,0)</f>
        <v>5729</v>
      </c>
      <c r="D500" s="23">
        <f>ROUND((B500)*0.08,0)</f>
        <v>2696</v>
      </c>
      <c r="E500" s="23">
        <v>400</v>
      </c>
      <c r="F500" s="23">
        <v>50</v>
      </c>
      <c r="G500" s="37">
        <f t="shared" ref="G500" si="349">SUM(B500:F500)</f>
        <v>42575</v>
      </c>
      <c r="H500" s="37"/>
      <c r="I500" s="37">
        <f t="shared" ref="I500:I510" si="350">G500-H500</f>
        <v>42575</v>
      </c>
      <c r="J500" s="25">
        <v>10000</v>
      </c>
      <c r="K500" s="25"/>
      <c r="L500" s="25"/>
      <c r="M500" s="25"/>
      <c r="N500" s="23"/>
      <c r="O500" s="23">
        <v>240</v>
      </c>
      <c r="P500" s="25">
        <v>200</v>
      </c>
      <c r="Q500" s="25">
        <v>1</v>
      </c>
      <c r="R500" s="23">
        <f t="shared" ref="R500:R510" si="351">Q500+P500+O500+N500+M500+L500+K500+J500</f>
        <v>10441</v>
      </c>
      <c r="S500" s="24">
        <f t="shared" ref="S500:S510" si="352">I500-R500</f>
        <v>32134</v>
      </c>
    </row>
    <row r="501" spans="1:19" ht="20.100000000000001" customHeight="1">
      <c r="A501" s="41">
        <v>44287</v>
      </c>
      <c r="B501" s="23">
        <v>33700</v>
      </c>
      <c r="C501" s="23">
        <f t="shared" ref="C501:C505" si="353">ROUND((B501)*0.17,0)</f>
        <v>5729</v>
      </c>
      <c r="D501" s="23">
        <f t="shared" ref="D501:D505" si="354">ROUND((B501)*0.08,0)</f>
        <v>2696</v>
      </c>
      <c r="E501" s="23">
        <v>400</v>
      </c>
      <c r="F501" s="23">
        <v>50</v>
      </c>
      <c r="G501" s="37">
        <f t="shared" ref="G501" si="355">SUM(B501:F501)</f>
        <v>42575</v>
      </c>
      <c r="H501" s="37"/>
      <c r="I501" s="37">
        <f t="shared" si="350"/>
        <v>42575</v>
      </c>
      <c r="J501" s="25">
        <v>10000</v>
      </c>
      <c r="K501" s="25"/>
      <c r="L501" s="25"/>
      <c r="M501" s="25"/>
      <c r="N501" s="23"/>
      <c r="O501" s="23">
        <v>240</v>
      </c>
      <c r="P501" s="25">
        <v>200</v>
      </c>
      <c r="Q501" s="25">
        <v>1</v>
      </c>
      <c r="R501" s="23">
        <f t="shared" si="351"/>
        <v>10441</v>
      </c>
      <c r="S501" s="24">
        <f t="shared" si="352"/>
        <v>32134</v>
      </c>
    </row>
    <row r="502" spans="1:19" ht="20.100000000000001" customHeight="1">
      <c r="A502" s="41">
        <v>44317</v>
      </c>
      <c r="B502" s="23">
        <v>33700</v>
      </c>
      <c r="C502" s="23">
        <f t="shared" si="353"/>
        <v>5729</v>
      </c>
      <c r="D502" s="23">
        <f t="shared" si="354"/>
        <v>2696</v>
      </c>
      <c r="E502" s="23">
        <v>400</v>
      </c>
      <c r="F502" s="23">
        <v>50</v>
      </c>
      <c r="G502" s="37">
        <f t="shared" ref="G502:G510" si="356">SUM(B502:F502)</f>
        <v>42575</v>
      </c>
      <c r="H502" s="37"/>
      <c r="I502" s="37">
        <f t="shared" si="350"/>
        <v>42575</v>
      </c>
      <c r="J502" s="25">
        <v>10000</v>
      </c>
      <c r="K502" s="25"/>
      <c r="L502" s="25"/>
      <c r="M502" s="25"/>
      <c r="N502" s="23"/>
      <c r="O502" s="23">
        <v>240</v>
      </c>
      <c r="P502" s="25">
        <v>200</v>
      </c>
      <c r="Q502" s="25">
        <v>1</v>
      </c>
      <c r="R502" s="23">
        <f t="shared" si="351"/>
        <v>10441</v>
      </c>
      <c r="S502" s="24">
        <f t="shared" si="352"/>
        <v>32134</v>
      </c>
    </row>
    <row r="503" spans="1:19" ht="20.100000000000001" customHeight="1">
      <c r="A503" s="41">
        <v>44348</v>
      </c>
      <c r="B503" s="23">
        <v>33700</v>
      </c>
      <c r="C503" s="23">
        <f t="shared" si="353"/>
        <v>5729</v>
      </c>
      <c r="D503" s="23">
        <f t="shared" si="354"/>
        <v>2696</v>
      </c>
      <c r="E503" s="23">
        <v>400</v>
      </c>
      <c r="F503" s="23">
        <v>50</v>
      </c>
      <c r="G503" s="37">
        <f t="shared" si="356"/>
        <v>42575</v>
      </c>
      <c r="H503" s="37"/>
      <c r="I503" s="37">
        <f t="shared" si="350"/>
        <v>42575</v>
      </c>
      <c r="J503" s="25">
        <v>10000</v>
      </c>
      <c r="K503" s="25"/>
      <c r="L503" s="25"/>
      <c r="M503" s="25"/>
      <c r="N503" s="23"/>
      <c r="O503" s="23">
        <v>240</v>
      </c>
      <c r="P503" s="25">
        <v>200</v>
      </c>
      <c r="Q503" s="25">
        <v>1</v>
      </c>
      <c r="R503" s="23">
        <f t="shared" si="351"/>
        <v>10441</v>
      </c>
      <c r="S503" s="24">
        <f t="shared" si="352"/>
        <v>32134</v>
      </c>
    </row>
    <row r="504" spans="1:19" ht="35.25" customHeight="1">
      <c r="A504" s="43" t="s">
        <v>109</v>
      </c>
      <c r="B504" s="23">
        <v>73000</v>
      </c>
      <c r="C504" s="23">
        <f t="shared" si="353"/>
        <v>12410</v>
      </c>
      <c r="D504" s="23">
        <f t="shared" si="354"/>
        <v>5840</v>
      </c>
      <c r="E504" s="23">
        <v>800</v>
      </c>
      <c r="F504" s="23">
        <v>34636</v>
      </c>
      <c r="G504" s="37">
        <f t="shared" si="356"/>
        <v>126686</v>
      </c>
      <c r="H504" s="25">
        <v>1250</v>
      </c>
      <c r="I504" s="37">
        <f t="shared" si="350"/>
        <v>125436</v>
      </c>
      <c r="J504" s="25">
        <f>20000+34636</f>
        <v>54636</v>
      </c>
      <c r="K504" s="25"/>
      <c r="L504" s="25"/>
      <c r="M504" s="25">
        <v>2846</v>
      </c>
      <c r="N504" s="23"/>
      <c r="O504" s="23">
        <v>480</v>
      </c>
      <c r="P504" s="25">
        <v>400</v>
      </c>
      <c r="Q504" s="25">
        <v>2</v>
      </c>
      <c r="R504" s="23">
        <f t="shared" si="351"/>
        <v>58364</v>
      </c>
      <c r="S504" s="24">
        <f t="shared" si="352"/>
        <v>67072</v>
      </c>
    </row>
    <row r="505" spans="1:19" ht="20.100000000000001" customHeight="1">
      <c r="A505" s="41">
        <v>44440</v>
      </c>
      <c r="B505" s="23">
        <v>33700</v>
      </c>
      <c r="C505" s="23">
        <f t="shared" si="353"/>
        <v>5729</v>
      </c>
      <c r="D505" s="23">
        <f t="shared" si="354"/>
        <v>2696</v>
      </c>
      <c r="E505" s="23">
        <v>400</v>
      </c>
      <c r="F505" s="23"/>
      <c r="G505" s="37">
        <f t="shared" si="356"/>
        <v>42525</v>
      </c>
      <c r="H505" s="25">
        <v>1250</v>
      </c>
      <c r="I505" s="37">
        <f t="shared" si="350"/>
        <v>41275</v>
      </c>
      <c r="J505" s="25">
        <v>10000</v>
      </c>
      <c r="K505" s="25"/>
      <c r="L505" s="25"/>
      <c r="M505" s="25">
        <v>2846</v>
      </c>
      <c r="N505" s="23"/>
      <c r="O505" s="23">
        <v>240</v>
      </c>
      <c r="P505" s="25">
        <v>200</v>
      </c>
      <c r="Q505" s="25">
        <v>1</v>
      </c>
      <c r="R505" s="23">
        <f t="shared" si="351"/>
        <v>13287</v>
      </c>
      <c r="S505" s="24">
        <f t="shared" si="352"/>
        <v>27988</v>
      </c>
    </row>
    <row r="506" spans="1:19" ht="20.100000000000001" customHeight="1">
      <c r="A506" s="41">
        <v>44470</v>
      </c>
      <c r="B506" s="23">
        <v>33700</v>
      </c>
      <c r="C506" s="23">
        <f>ROUND((B506)*0.28,0)</f>
        <v>9436</v>
      </c>
      <c r="D506" s="23">
        <f>ROUND((B506)*0.09,0)</f>
        <v>3033</v>
      </c>
      <c r="E506" s="23">
        <v>400</v>
      </c>
      <c r="F506" s="23">
        <v>8175</v>
      </c>
      <c r="G506" s="37">
        <f t="shared" si="356"/>
        <v>54744</v>
      </c>
      <c r="H506" s="25"/>
      <c r="I506" s="37">
        <f t="shared" si="350"/>
        <v>54744</v>
      </c>
      <c r="J506" s="25">
        <v>10000</v>
      </c>
      <c r="K506" s="25"/>
      <c r="L506" s="25"/>
      <c r="M506" s="25">
        <v>2846</v>
      </c>
      <c r="N506" s="23"/>
      <c r="O506" s="23">
        <v>240</v>
      </c>
      <c r="P506" s="25">
        <v>200</v>
      </c>
      <c r="Q506" s="25">
        <v>1</v>
      </c>
      <c r="R506" s="23">
        <f t="shared" si="351"/>
        <v>13287</v>
      </c>
      <c r="S506" s="24">
        <f t="shared" si="352"/>
        <v>41457</v>
      </c>
    </row>
    <row r="507" spans="1:19" ht="20.100000000000001" customHeight="1">
      <c r="A507" s="41">
        <v>44501</v>
      </c>
      <c r="B507" s="23">
        <v>33700</v>
      </c>
      <c r="C507" s="23">
        <f t="shared" ref="C507:C510" si="357">ROUND((B507)*0.28,0)</f>
        <v>9436</v>
      </c>
      <c r="D507" s="23">
        <f t="shared" ref="D507:D510" si="358">ROUND((B507)*0.09,0)</f>
        <v>3033</v>
      </c>
      <c r="E507" s="23">
        <v>400</v>
      </c>
      <c r="F507" s="23"/>
      <c r="G507" s="37">
        <f t="shared" si="356"/>
        <v>46569</v>
      </c>
      <c r="H507" s="25"/>
      <c r="I507" s="37">
        <f t="shared" si="350"/>
        <v>46569</v>
      </c>
      <c r="J507" s="25">
        <v>10000</v>
      </c>
      <c r="K507" s="25"/>
      <c r="L507" s="25"/>
      <c r="M507" s="25">
        <v>2846</v>
      </c>
      <c r="N507" s="23"/>
      <c r="O507" s="23">
        <v>240</v>
      </c>
      <c r="P507" s="25">
        <v>200</v>
      </c>
      <c r="Q507" s="25">
        <v>1</v>
      </c>
      <c r="R507" s="23">
        <f t="shared" si="351"/>
        <v>13287</v>
      </c>
      <c r="S507" s="24">
        <f t="shared" si="352"/>
        <v>33282</v>
      </c>
    </row>
    <row r="508" spans="1:19" ht="20.100000000000001" customHeight="1">
      <c r="A508" s="41">
        <v>44531</v>
      </c>
      <c r="B508" s="23">
        <v>33700</v>
      </c>
      <c r="C508" s="23">
        <f t="shared" si="357"/>
        <v>9436</v>
      </c>
      <c r="D508" s="23">
        <f t="shared" si="358"/>
        <v>3033</v>
      </c>
      <c r="E508" s="23">
        <v>400</v>
      </c>
      <c r="F508" s="23"/>
      <c r="G508" s="37">
        <f t="shared" si="356"/>
        <v>46569</v>
      </c>
      <c r="H508" s="25">
        <v>1250</v>
      </c>
      <c r="I508" s="37">
        <f t="shared" si="350"/>
        <v>45319</v>
      </c>
      <c r="J508" s="25">
        <v>0</v>
      </c>
      <c r="K508" s="25"/>
      <c r="L508" s="25"/>
      <c r="M508" s="25">
        <v>2846</v>
      </c>
      <c r="N508" s="23"/>
      <c r="O508" s="23">
        <v>240</v>
      </c>
      <c r="P508" s="25">
        <v>200</v>
      </c>
      <c r="Q508" s="25">
        <v>1</v>
      </c>
      <c r="R508" s="23">
        <f t="shared" si="351"/>
        <v>3287</v>
      </c>
      <c r="S508" s="24">
        <f t="shared" si="352"/>
        <v>42032</v>
      </c>
    </row>
    <row r="509" spans="1:19" ht="20.100000000000001" customHeight="1">
      <c r="A509" s="41">
        <v>44562</v>
      </c>
      <c r="B509" s="23">
        <v>33700</v>
      </c>
      <c r="C509" s="23">
        <f t="shared" si="357"/>
        <v>9436</v>
      </c>
      <c r="D509" s="23">
        <f t="shared" si="358"/>
        <v>3033</v>
      </c>
      <c r="E509" s="23">
        <v>400</v>
      </c>
      <c r="F509" s="23"/>
      <c r="G509" s="37">
        <f t="shared" si="356"/>
        <v>46569</v>
      </c>
      <c r="H509" s="23">
        <v>1250</v>
      </c>
      <c r="I509" s="37">
        <f t="shared" si="350"/>
        <v>45319</v>
      </c>
      <c r="J509" s="25">
        <v>0</v>
      </c>
      <c r="K509" s="23"/>
      <c r="L509" s="23"/>
      <c r="M509" s="25">
        <v>2846</v>
      </c>
      <c r="N509" s="23"/>
      <c r="O509" s="23">
        <v>240</v>
      </c>
      <c r="P509" s="25">
        <v>200</v>
      </c>
      <c r="Q509" s="25">
        <v>1</v>
      </c>
      <c r="R509" s="23">
        <f t="shared" si="351"/>
        <v>3287</v>
      </c>
      <c r="S509" s="24">
        <f t="shared" si="352"/>
        <v>42032</v>
      </c>
    </row>
    <row r="510" spans="1:19" ht="20.100000000000001" customHeight="1">
      <c r="A510" s="41">
        <v>44593</v>
      </c>
      <c r="B510" s="23">
        <v>33700</v>
      </c>
      <c r="C510" s="23">
        <f t="shared" si="357"/>
        <v>9436</v>
      </c>
      <c r="D510" s="23">
        <f t="shared" si="358"/>
        <v>3033</v>
      </c>
      <c r="E510" s="23">
        <v>400</v>
      </c>
      <c r="F510" s="23"/>
      <c r="G510" s="37">
        <f t="shared" si="356"/>
        <v>46569</v>
      </c>
      <c r="H510" s="23"/>
      <c r="I510" s="37">
        <f t="shared" si="350"/>
        <v>46569</v>
      </c>
      <c r="J510" s="25">
        <v>0</v>
      </c>
      <c r="K510" s="23"/>
      <c r="L510" s="23"/>
      <c r="M510" s="23"/>
      <c r="N510" s="23"/>
      <c r="O510" s="23">
        <v>240</v>
      </c>
      <c r="P510" s="25">
        <v>300</v>
      </c>
      <c r="Q510" s="25">
        <v>1</v>
      </c>
      <c r="R510" s="23">
        <f t="shared" si="351"/>
        <v>541</v>
      </c>
      <c r="S510" s="24">
        <f t="shared" si="352"/>
        <v>46028</v>
      </c>
    </row>
    <row r="511" spans="1:19" ht="20.100000000000001" customHeight="1">
      <c r="A511" s="42" t="s">
        <v>4</v>
      </c>
      <c r="B511" s="24">
        <f>SUM(B500:B510)</f>
        <v>410000</v>
      </c>
      <c r="C511" s="24">
        <f t="shared" ref="C511" si="359">SUM(C500:C510)</f>
        <v>88235</v>
      </c>
      <c r="D511" s="24">
        <f t="shared" ref="D511" si="360">SUM(D500:D510)</f>
        <v>34485</v>
      </c>
      <c r="E511" s="24">
        <f t="shared" ref="E511" si="361">SUM(E500:E510)</f>
        <v>4800</v>
      </c>
      <c r="F511" s="24">
        <f t="shared" ref="F511" si="362">SUM(F500:F510)</f>
        <v>43011</v>
      </c>
      <c r="G511" s="24">
        <f t="shared" ref="G511:S511" si="363">SUM(G500:G510)</f>
        <v>580531</v>
      </c>
      <c r="H511" s="24">
        <f t="shared" si="363"/>
        <v>5000</v>
      </c>
      <c r="I511" s="24">
        <f t="shared" si="363"/>
        <v>575531</v>
      </c>
      <c r="J511" s="24">
        <f t="shared" si="363"/>
        <v>124636</v>
      </c>
      <c r="K511" s="24">
        <f t="shared" si="363"/>
        <v>0</v>
      </c>
      <c r="L511" s="24">
        <f t="shared" si="363"/>
        <v>0</v>
      </c>
      <c r="M511" s="24">
        <f t="shared" si="363"/>
        <v>17076</v>
      </c>
      <c r="N511" s="24">
        <f t="shared" si="363"/>
        <v>0</v>
      </c>
      <c r="O511" s="24">
        <f t="shared" si="363"/>
        <v>2880</v>
      </c>
      <c r="P511" s="24">
        <f t="shared" si="363"/>
        <v>2500</v>
      </c>
      <c r="Q511" s="24">
        <f t="shared" si="363"/>
        <v>12</v>
      </c>
      <c r="R511" s="24">
        <f t="shared" si="363"/>
        <v>147104</v>
      </c>
      <c r="S511" s="24">
        <f t="shared" si="363"/>
        <v>428427</v>
      </c>
    </row>
    <row r="512" spans="1:19" ht="20.100000000000001" customHeight="1">
      <c r="A512" s="29"/>
      <c r="B512" s="27"/>
      <c r="C512" s="27"/>
      <c r="D512" s="27"/>
      <c r="E512" s="27"/>
      <c r="F512" s="27"/>
      <c r="G512" s="27"/>
      <c r="H512" s="40"/>
      <c r="I512" s="40"/>
      <c r="J512" s="32"/>
      <c r="K512" s="32"/>
      <c r="L512" s="32"/>
      <c r="M512" s="32"/>
      <c r="N512" s="31"/>
      <c r="O512" s="31"/>
      <c r="P512" s="32"/>
      <c r="Q512" s="32"/>
      <c r="R512" s="31"/>
      <c r="S512" s="27"/>
    </row>
    <row r="513" spans="1:19" ht="20.100000000000001" customHeight="1">
      <c r="A513" s="29"/>
      <c r="B513" s="27"/>
      <c r="C513" s="27"/>
      <c r="D513" s="27"/>
      <c r="E513" s="27"/>
      <c r="F513" s="27"/>
      <c r="G513" s="27"/>
      <c r="H513" s="40"/>
      <c r="I513" s="40"/>
      <c r="J513" s="32"/>
      <c r="K513" s="32"/>
      <c r="L513" s="32"/>
      <c r="M513" s="32"/>
      <c r="N513" s="31"/>
      <c r="O513" s="31"/>
      <c r="P513" s="32"/>
      <c r="Q513" s="32"/>
      <c r="R513" s="31"/>
      <c r="S513" s="27"/>
    </row>
    <row r="514" spans="1:19" ht="20.100000000000001" customHeight="1">
      <c r="A514" s="29"/>
      <c r="B514" s="27"/>
      <c r="C514" s="27"/>
      <c r="D514" s="27"/>
      <c r="E514" s="27"/>
      <c r="F514" s="27"/>
      <c r="G514" s="27"/>
      <c r="H514" s="40"/>
      <c r="I514" s="40"/>
      <c r="J514" s="32"/>
      <c r="K514" s="32"/>
      <c r="L514" s="32"/>
      <c r="M514" s="32"/>
      <c r="N514" s="31"/>
      <c r="O514" s="31"/>
      <c r="P514" s="32"/>
      <c r="Q514" s="32"/>
      <c r="R514" s="31"/>
      <c r="S514" s="27"/>
    </row>
    <row r="515" spans="1:19" ht="20.100000000000001" customHeight="1">
      <c r="A515" s="69" t="s">
        <v>23</v>
      </c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</row>
    <row r="516" spans="1:19" ht="20.100000000000001" customHeight="1">
      <c r="A516" s="69" t="s">
        <v>47</v>
      </c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</row>
    <row r="517" spans="1:19" ht="20.100000000000001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1:19" ht="20.100000000000001" customHeight="1">
      <c r="A518" s="18" t="s">
        <v>210</v>
      </c>
      <c r="B518" s="18"/>
      <c r="C518" s="18"/>
      <c r="D518" s="18"/>
      <c r="E518" s="18"/>
      <c r="F518" s="18"/>
      <c r="G518" s="18"/>
      <c r="H518" s="18" t="s">
        <v>176</v>
      </c>
      <c r="I518" s="18"/>
      <c r="J518" s="19"/>
      <c r="K518" s="19"/>
      <c r="L518" s="19"/>
      <c r="M518" s="18"/>
      <c r="N518" s="18"/>
      <c r="O518" s="18"/>
      <c r="P518" s="18"/>
      <c r="Q518" s="18"/>
      <c r="R518" s="18"/>
      <c r="S518" s="18"/>
    </row>
    <row r="519" spans="1:19" ht="20.100000000000001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9"/>
      <c r="K519" s="19"/>
      <c r="L519" s="19"/>
      <c r="M519" s="18"/>
      <c r="N519" s="18"/>
      <c r="O519" s="18"/>
      <c r="P519" s="18"/>
      <c r="Q519" s="18"/>
      <c r="R519" s="18"/>
      <c r="S519" s="18"/>
    </row>
    <row r="520" spans="1:19" ht="39.950000000000003" customHeight="1">
      <c r="A520" s="54" t="s">
        <v>0</v>
      </c>
      <c r="B520" s="54" t="s">
        <v>1</v>
      </c>
      <c r="C520" s="54" t="s">
        <v>2</v>
      </c>
      <c r="D520" s="54" t="s">
        <v>3</v>
      </c>
      <c r="E520" s="54" t="s">
        <v>104</v>
      </c>
      <c r="F520" s="54" t="s">
        <v>127</v>
      </c>
      <c r="G520" s="54" t="s">
        <v>4</v>
      </c>
      <c r="H520" s="54" t="s">
        <v>133</v>
      </c>
      <c r="I520" s="54" t="s">
        <v>4</v>
      </c>
      <c r="J520" s="54" t="s">
        <v>8</v>
      </c>
      <c r="K520" s="54" t="s">
        <v>13</v>
      </c>
      <c r="L520" s="54" t="s">
        <v>21</v>
      </c>
      <c r="M520" s="54" t="s">
        <v>142</v>
      </c>
      <c r="N520" s="54" t="s">
        <v>136</v>
      </c>
      <c r="O520" s="54" t="s">
        <v>137</v>
      </c>
      <c r="P520" s="54" t="s">
        <v>130</v>
      </c>
      <c r="Q520" s="54" t="s">
        <v>121</v>
      </c>
      <c r="R520" s="54" t="s">
        <v>5</v>
      </c>
      <c r="S520" s="54" t="s">
        <v>7</v>
      </c>
    </row>
    <row r="521" spans="1:19" ht="20.100000000000001" customHeight="1">
      <c r="A521" s="41">
        <v>44256</v>
      </c>
      <c r="B521" s="23">
        <v>30800</v>
      </c>
      <c r="C521" s="23">
        <f>ROUND((B521)*0.17,0)</f>
        <v>5236</v>
      </c>
      <c r="D521" s="23">
        <f>ROUND((B521)*0.08,0)</f>
        <v>2464</v>
      </c>
      <c r="E521" s="23">
        <v>400</v>
      </c>
      <c r="F521" s="23"/>
      <c r="G521" s="37">
        <f t="shared" ref="G521:G533" si="364">SUM(B521:F521)</f>
        <v>38900</v>
      </c>
      <c r="H521" s="25">
        <v>1250</v>
      </c>
      <c r="I521" s="37">
        <f t="shared" ref="I521:I533" si="365">G521-H521</f>
        <v>37650</v>
      </c>
      <c r="J521" s="25">
        <v>2000</v>
      </c>
      <c r="K521" s="25"/>
      <c r="L521" s="25"/>
      <c r="M521" s="25">
        <v>1427</v>
      </c>
      <c r="N521" s="23"/>
      <c r="O521" s="23">
        <v>240</v>
      </c>
      <c r="P521" s="25">
        <v>200</v>
      </c>
      <c r="Q521" s="25">
        <v>1</v>
      </c>
      <c r="R521" s="23">
        <f t="shared" ref="R521:R533" si="366">Q521+P521+O521+N521+M521+L521+K521+J521</f>
        <v>3868</v>
      </c>
      <c r="S521" s="24">
        <f t="shared" ref="S521:S533" si="367">I521-R521</f>
        <v>33782</v>
      </c>
    </row>
    <row r="522" spans="1:19" ht="20.100000000000001" customHeight="1">
      <c r="A522" s="41">
        <v>44287</v>
      </c>
      <c r="B522" s="23">
        <v>30800</v>
      </c>
      <c r="C522" s="23">
        <f t="shared" ref="C522:C527" si="368">ROUND((B522)*0.17,0)</f>
        <v>5236</v>
      </c>
      <c r="D522" s="23">
        <f t="shared" ref="D522:D527" si="369">ROUND((B522)*0.08,0)</f>
        <v>2464</v>
      </c>
      <c r="E522" s="23">
        <v>400</v>
      </c>
      <c r="F522" s="23">
        <v>25524</v>
      </c>
      <c r="G522" s="37">
        <f t="shared" si="364"/>
        <v>64424</v>
      </c>
      <c r="H522" s="25">
        <v>1250</v>
      </c>
      <c r="I522" s="37">
        <f t="shared" si="365"/>
        <v>63174</v>
      </c>
      <c r="J522" s="25">
        <v>2000</v>
      </c>
      <c r="K522" s="25"/>
      <c r="L522" s="25"/>
      <c r="M522" s="25">
        <v>1427</v>
      </c>
      <c r="N522" s="23"/>
      <c r="O522" s="23">
        <v>240</v>
      </c>
      <c r="P522" s="25">
        <v>200</v>
      </c>
      <c r="Q522" s="25">
        <v>1</v>
      </c>
      <c r="R522" s="23">
        <f t="shared" si="366"/>
        <v>3868</v>
      </c>
      <c r="S522" s="24">
        <f t="shared" si="367"/>
        <v>59306</v>
      </c>
    </row>
    <row r="523" spans="1:19" ht="20.100000000000001" customHeight="1">
      <c r="A523" s="41">
        <v>44317</v>
      </c>
      <c r="B523" s="23">
        <v>30800</v>
      </c>
      <c r="C523" s="23">
        <f t="shared" si="368"/>
        <v>5236</v>
      </c>
      <c r="D523" s="23">
        <f t="shared" si="369"/>
        <v>2464</v>
      </c>
      <c r="E523" s="23">
        <v>400</v>
      </c>
      <c r="F523" s="23">
        <v>0</v>
      </c>
      <c r="G523" s="37">
        <f t="shared" si="364"/>
        <v>38900</v>
      </c>
      <c r="H523" s="25">
        <v>1250</v>
      </c>
      <c r="I523" s="37">
        <f t="shared" si="365"/>
        <v>37650</v>
      </c>
      <c r="J523" s="25">
        <v>2000</v>
      </c>
      <c r="K523" s="25"/>
      <c r="L523" s="25"/>
      <c r="M523" s="25">
        <v>1427</v>
      </c>
      <c r="N523" s="23"/>
      <c r="O523" s="23">
        <v>240</v>
      </c>
      <c r="P523" s="25">
        <v>200</v>
      </c>
      <c r="Q523" s="25">
        <v>1</v>
      </c>
      <c r="R523" s="23">
        <f t="shared" si="366"/>
        <v>3868</v>
      </c>
      <c r="S523" s="24">
        <f t="shared" si="367"/>
        <v>33782</v>
      </c>
    </row>
    <row r="524" spans="1:19" ht="20.100000000000001" customHeight="1">
      <c r="A524" s="41">
        <v>44348</v>
      </c>
      <c r="B524" s="23">
        <v>30800</v>
      </c>
      <c r="C524" s="23">
        <f t="shared" si="368"/>
        <v>5236</v>
      </c>
      <c r="D524" s="23">
        <f t="shared" si="369"/>
        <v>2464</v>
      </c>
      <c r="E524" s="23">
        <v>400</v>
      </c>
      <c r="F524" s="23"/>
      <c r="G524" s="37">
        <f t="shared" si="364"/>
        <v>38900</v>
      </c>
      <c r="H524" s="25">
        <v>1250</v>
      </c>
      <c r="I524" s="37">
        <f t="shared" si="365"/>
        <v>37650</v>
      </c>
      <c r="J524" s="25">
        <v>2000</v>
      </c>
      <c r="K524" s="25"/>
      <c r="L524" s="25"/>
      <c r="M524" s="25">
        <v>1427</v>
      </c>
      <c r="N524" s="23"/>
      <c r="O524" s="23">
        <v>240</v>
      </c>
      <c r="P524" s="25">
        <v>200</v>
      </c>
      <c r="Q524" s="25">
        <v>1</v>
      </c>
      <c r="R524" s="23">
        <f t="shared" si="366"/>
        <v>3868</v>
      </c>
      <c r="S524" s="24">
        <f t="shared" si="367"/>
        <v>33782</v>
      </c>
    </row>
    <row r="525" spans="1:19" ht="20.100000000000001" customHeight="1">
      <c r="A525" s="41">
        <v>44378</v>
      </c>
      <c r="B525" s="23">
        <v>31700</v>
      </c>
      <c r="C525" s="23">
        <f t="shared" si="368"/>
        <v>5389</v>
      </c>
      <c r="D525" s="23">
        <f t="shared" si="369"/>
        <v>2536</v>
      </c>
      <c r="E525" s="23">
        <v>400</v>
      </c>
      <c r="F525" s="23"/>
      <c r="G525" s="37">
        <f t="shared" si="364"/>
        <v>40025</v>
      </c>
      <c r="H525" s="25">
        <v>1250</v>
      </c>
      <c r="I525" s="37">
        <f t="shared" si="365"/>
        <v>38775</v>
      </c>
      <c r="J525" s="25">
        <v>2000</v>
      </c>
      <c r="K525" s="25"/>
      <c r="L525" s="25"/>
      <c r="M525" s="25">
        <v>1427</v>
      </c>
      <c r="N525" s="23"/>
      <c r="O525" s="23">
        <v>240</v>
      </c>
      <c r="P525" s="25">
        <v>200</v>
      </c>
      <c r="Q525" s="25">
        <v>1</v>
      </c>
      <c r="R525" s="23">
        <f t="shared" si="366"/>
        <v>3868</v>
      </c>
      <c r="S525" s="24">
        <f t="shared" si="367"/>
        <v>34907</v>
      </c>
    </row>
    <row r="526" spans="1:19" ht="20.100000000000001" customHeight="1">
      <c r="A526" s="41">
        <v>44409</v>
      </c>
      <c r="B526" s="23">
        <v>31700</v>
      </c>
      <c r="C526" s="23">
        <f t="shared" si="368"/>
        <v>5389</v>
      </c>
      <c r="D526" s="23">
        <f t="shared" si="369"/>
        <v>2536</v>
      </c>
      <c r="E526" s="23">
        <v>400</v>
      </c>
      <c r="F526" s="23"/>
      <c r="G526" s="37">
        <f t="shared" si="364"/>
        <v>40025</v>
      </c>
      <c r="H526" s="25">
        <v>1250</v>
      </c>
      <c r="I526" s="37">
        <f t="shared" si="365"/>
        <v>38775</v>
      </c>
      <c r="J526" s="25">
        <v>2000</v>
      </c>
      <c r="K526" s="25"/>
      <c r="L526" s="25"/>
      <c r="M526" s="25">
        <v>1427</v>
      </c>
      <c r="N526" s="23"/>
      <c r="O526" s="23">
        <v>240</v>
      </c>
      <c r="P526" s="25">
        <v>200</v>
      </c>
      <c r="Q526" s="25">
        <v>1</v>
      </c>
      <c r="R526" s="23">
        <f t="shared" si="366"/>
        <v>3868</v>
      </c>
      <c r="S526" s="24">
        <f t="shared" si="367"/>
        <v>34907</v>
      </c>
    </row>
    <row r="527" spans="1:19" ht="20.100000000000001" customHeight="1">
      <c r="A527" s="41">
        <v>44440</v>
      </c>
      <c r="B527" s="23">
        <v>31700</v>
      </c>
      <c r="C527" s="23">
        <f t="shared" si="368"/>
        <v>5389</v>
      </c>
      <c r="D527" s="23">
        <f t="shared" si="369"/>
        <v>2536</v>
      </c>
      <c r="E527" s="23">
        <v>400</v>
      </c>
      <c r="F527" s="23"/>
      <c r="G527" s="37">
        <f t="shared" si="364"/>
        <v>40025</v>
      </c>
      <c r="H527" s="25"/>
      <c r="I527" s="37">
        <f t="shared" si="365"/>
        <v>40025</v>
      </c>
      <c r="J527" s="25">
        <v>2000</v>
      </c>
      <c r="K527" s="25"/>
      <c r="L527" s="25"/>
      <c r="M527" s="25">
        <v>1427</v>
      </c>
      <c r="N527" s="23"/>
      <c r="O527" s="23">
        <v>240</v>
      </c>
      <c r="P527" s="25">
        <v>200</v>
      </c>
      <c r="Q527" s="25">
        <v>1</v>
      </c>
      <c r="R527" s="23">
        <f t="shared" si="366"/>
        <v>3868</v>
      </c>
      <c r="S527" s="24">
        <f t="shared" si="367"/>
        <v>36157</v>
      </c>
    </row>
    <row r="528" spans="1:19" ht="20.100000000000001" customHeight="1">
      <c r="A528" s="41">
        <v>44440</v>
      </c>
      <c r="B528" s="23">
        <v>0</v>
      </c>
      <c r="C528" s="23">
        <f t="shared" ref="C528" si="370">ROUND((B528)*0.17,0)</f>
        <v>0</v>
      </c>
      <c r="D528" s="23">
        <f t="shared" ref="D528" si="371">ROUND((B528)*0.08,0)</f>
        <v>0</v>
      </c>
      <c r="E528" s="23">
        <v>0</v>
      </c>
      <c r="F528" s="23">
        <v>181</v>
      </c>
      <c r="G528" s="37">
        <f t="shared" ref="G528" si="372">SUM(B528:F528)</f>
        <v>181</v>
      </c>
      <c r="H528" s="25"/>
      <c r="I528" s="37">
        <f t="shared" ref="I528" si="373">G528-H528</f>
        <v>181</v>
      </c>
      <c r="J528" s="25">
        <v>0</v>
      </c>
      <c r="K528" s="25"/>
      <c r="L528" s="25"/>
      <c r="M528" s="25">
        <v>0</v>
      </c>
      <c r="N528" s="23"/>
      <c r="O528" s="23">
        <v>0</v>
      </c>
      <c r="P528" s="25">
        <v>0</v>
      </c>
      <c r="Q528" s="25">
        <v>1</v>
      </c>
      <c r="R528" s="23">
        <f t="shared" ref="R528" si="374">Q528+P528+O528+N528+M528+L528+K528+J528</f>
        <v>1</v>
      </c>
      <c r="S528" s="24">
        <f t="shared" ref="S528" si="375">I528-R528</f>
        <v>180</v>
      </c>
    </row>
    <row r="529" spans="1:19" ht="20.100000000000001" customHeight="1">
      <c r="A529" s="41">
        <v>44470</v>
      </c>
      <c r="B529" s="23">
        <v>31700</v>
      </c>
      <c r="C529" s="23">
        <f>ROUND((B529)*0.28,0)</f>
        <v>8876</v>
      </c>
      <c r="D529" s="23">
        <f>ROUND((B529)*0.09,0)</f>
        <v>2853</v>
      </c>
      <c r="E529" s="23">
        <v>400</v>
      </c>
      <c r="F529" s="23">
        <v>7475</v>
      </c>
      <c r="G529" s="37">
        <f t="shared" si="364"/>
        <v>51304</v>
      </c>
      <c r="H529" s="25">
        <v>9072</v>
      </c>
      <c r="I529" s="37">
        <f t="shared" si="365"/>
        <v>42232</v>
      </c>
      <c r="J529" s="25">
        <v>2000</v>
      </c>
      <c r="K529" s="25"/>
      <c r="L529" s="25"/>
      <c r="M529" s="25">
        <v>1427</v>
      </c>
      <c r="N529" s="23"/>
      <c r="O529" s="23">
        <v>240</v>
      </c>
      <c r="P529" s="25">
        <v>200</v>
      </c>
      <c r="Q529" s="25">
        <v>1</v>
      </c>
      <c r="R529" s="23">
        <f t="shared" si="366"/>
        <v>3868</v>
      </c>
      <c r="S529" s="24">
        <f t="shared" si="367"/>
        <v>38364</v>
      </c>
    </row>
    <row r="530" spans="1:19" ht="20.100000000000001" customHeight="1">
      <c r="A530" s="41">
        <v>44501</v>
      </c>
      <c r="B530" s="23">
        <v>31700</v>
      </c>
      <c r="C530" s="23">
        <f t="shared" ref="C530:C533" si="376">ROUND((B530)*0.28,0)</f>
        <v>8876</v>
      </c>
      <c r="D530" s="23">
        <f t="shared" ref="D530:D533" si="377">ROUND((B530)*0.09,0)</f>
        <v>2853</v>
      </c>
      <c r="E530" s="23">
        <v>400</v>
      </c>
      <c r="F530" s="23"/>
      <c r="G530" s="37">
        <f t="shared" si="364"/>
        <v>43829</v>
      </c>
      <c r="H530" s="25"/>
      <c r="I530" s="37">
        <f t="shared" si="365"/>
        <v>43829</v>
      </c>
      <c r="J530" s="25">
        <v>2000</v>
      </c>
      <c r="K530" s="25"/>
      <c r="L530" s="25"/>
      <c r="M530" s="25">
        <v>1427</v>
      </c>
      <c r="N530" s="23"/>
      <c r="O530" s="23">
        <v>240</v>
      </c>
      <c r="P530" s="25">
        <v>200</v>
      </c>
      <c r="Q530" s="25">
        <v>1</v>
      </c>
      <c r="R530" s="23">
        <f t="shared" si="366"/>
        <v>3868</v>
      </c>
      <c r="S530" s="24">
        <f t="shared" si="367"/>
        <v>39961</v>
      </c>
    </row>
    <row r="531" spans="1:19" ht="20.100000000000001" customHeight="1">
      <c r="A531" s="41">
        <v>44531</v>
      </c>
      <c r="B531" s="23">
        <v>31700</v>
      </c>
      <c r="C531" s="23">
        <f t="shared" si="376"/>
        <v>8876</v>
      </c>
      <c r="D531" s="23">
        <f t="shared" si="377"/>
        <v>2853</v>
      </c>
      <c r="E531" s="23">
        <v>400</v>
      </c>
      <c r="F531" s="23"/>
      <c r="G531" s="37">
        <f t="shared" si="364"/>
        <v>43829</v>
      </c>
      <c r="H531" s="25">
        <v>1250</v>
      </c>
      <c r="I531" s="37">
        <f t="shared" si="365"/>
        <v>42579</v>
      </c>
      <c r="J531" s="25">
        <v>2000</v>
      </c>
      <c r="K531" s="25"/>
      <c r="L531" s="25"/>
      <c r="M531" s="25">
        <v>1427</v>
      </c>
      <c r="N531" s="23"/>
      <c r="O531" s="23">
        <v>240</v>
      </c>
      <c r="P531" s="25">
        <v>200</v>
      </c>
      <c r="Q531" s="25">
        <v>1</v>
      </c>
      <c r="R531" s="23">
        <f t="shared" si="366"/>
        <v>3868</v>
      </c>
      <c r="S531" s="24">
        <f t="shared" si="367"/>
        <v>38711</v>
      </c>
    </row>
    <row r="532" spans="1:19" ht="20.100000000000001" customHeight="1">
      <c r="A532" s="41">
        <v>44562</v>
      </c>
      <c r="B532" s="23">
        <v>31700</v>
      </c>
      <c r="C532" s="23">
        <f t="shared" si="376"/>
        <v>8876</v>
      </c>
      <c r="D532" s="23">
        <f t="shared" si="377"/>
        <v>2853</v>
      </c>
      <c r="E532" s="23">
        <v>400</v>
      </c>
      <c r="F532" s="23"/>
      <c r="G532" s="37">
        <f t="shared" si="364"/>
        <v>43829</v>
      </c>
      <c r="H532" s="25">
        <v>1250</v>
      </c>
      <c r="I532" s="37">
        <f t="shared" si="365"/>
        <v>42579</v>
      </c>
      <c r="J532" s="25">
        <v>2000</v>
      </c>
      <c r="K532" s="23"/>
      <c r="L532" s="23"/>
      <c r="M532" s="25">
        <v>1427</v>
      </c>
      <c r="N532" s="23"/>
      <c r="O532" s="23">
        <v>240</v>
      </c>
      <c r="P532" s="25">
        <v>200</v>
      </c>
      <c r="Q532" s="25">
        <v>1</v>
      </c>
      <c r="R532" s="23">
        <f t="shared" si="366"/>
        <v>3868</v>
      </c>
      <c r="S532" s="24">
        <f t="shared" si="367"/>
        <v>38711</v>
      </c>
    </row>
    <row r="533" spans="1:19" ht="20.100000000000001" customHeight="1">
      <c r="A533" s="41">
        <v>44593</v>
      </c>
      <c r="B533" s="23">
        <v>31700</v>
      </c>
      <c r="C533" s="23">
        <f t="shared" si="376"/>
        <v>8876</v>
      </c>
      <c r="D533" s="23">
        <f t="shared" si="377"/>
        <v>2853</v>
      </c>
      <c r="E533" s="23">
        <v>400</v>
      </c>
      <c r="F533" s="23"/>
      <c r="G533" s="37">
        <f t="shared" si="364"/>
        <v>43829</v>
      </c>
      <c r="H533" s="25">
        <v>1250</v>
      </c>
      <c r="I533" s="37">
        <f t="shared" si="365"/>
        <v>42579</v>
      </c>
      <c r="J533" s="25">
        <v>2000</v>
      </c>
      <c r="K533" s="23"/>
      <c r="L533" s="23"/>
      <c r="M533" s="25">
        <v>1427</v>
      </c>
      <c r="N533" s="23"/>
      <c r="O533" s="23">
        <v>240</v>
      </c>
      <c r="P533" s="25">
        <v>300</v>
      </c>
      <c r="Q533" s="25">
        <v>1</v>
      </c>
      <c r="R533" s="23">
        <f t="shared" si="366"/>
        <v>3968</v>
      </c>
      <c r="S533" s="24">
        <f t="shared" si="367"/>
        <v>38611</v>
      </c>
    </row>
    <row r="534" spans="1:19" ht="20.100000000000001" customHeight="1">
      <c r="A534" s="42" t="s">
        <v>4</v>
      </c>
      <c r="B534" s="24">
        <f>SUM(B521:B533)</f>
        <v>376800</v>
      </c>
      <c r="C534" s="24">
        <f t="shared" ref="C534:S534" si="378">SUM(C521:C533)</f>
        <v>81491</v>
      </c>
      <c r="D534" s="24">
        <f t="shared" si="378"/>
        <v>31729</v>
      </c>
      <c r="E534" s="24">
        <f t="shared" si="378"/>
        <v>4800</v>
      </c>
      <c r="F534" s="24">
        <f t="shared" si="378"/>
        <v>33180</v>
      </c>
      <c r="G534" s="24">
        <f t="shared" si="378"/>
        <v>528000</v>
      </c>
      <c r="H534" s="24">
        <f t="shared" si="378"/>
        <v>20322</v>
      </c>
      <c r="I534" s="24">
        <f t="shared" si="378"/>
        <v>507678</v>
      </c>
      <c r="J534" s="24">
        <f t="shared" si="378"/>
        <v>24000</v>
      </c>
      <c r="K534" s="24">
        <f t="shared" si="378"/>
        <v>0</v>
      </c>
      <c r="L534" s="24">
        <f t="shared" si="378"/>
        <v>0</v>
      </c>
      <c r="M534" s="24">
        <f t="shared" si="378"/>
        <v>17124</v>
      </c>
      <c r="N534" s="24">
        <f t="shared" si="378"/>
        <v>0</v>
      </c>
      <c r="O534" s="24">
        <f t="shared" si="378"/>
        <v>2880</v>
      </c>
      <c r="P534" s="24">
        <f t="shared" si="378"/>
        <v>2500</v>
      </c>
      <c r="Q534" s="24">
        <f t="shared" si="378"/>
        <v>13</v>
      </c>
      <c r="R534" s="24">
        <f t="shared" si="378"/>
        <v>46517</v>
      </c>
      <c r="S534" s="24">
        <f t="shared" si="378"/>
        <v>461161</v>
      </c>
    </row>
    <row r="535" spans="1:19" ht="20.100000000000001" customHeight="1">
      <c r="A535" s="29"/>
      <c r="B535" s="27"/>
      <c r="C535" s="27"/>
      <c r="D535" s="27"/>
      <c r="E535" s="27"/>
      <c r="F535" s="27"/>
      <c r="G535" s="27"/>
      <c r="H535" s="40"/>
      <c r="I535" s="40"/>
      <c r="J535" s="32"/>
      <c r="K535" s="32"/>
      <c r="L535" s="32"/>
      <c r="M535" s="32"/>
      <c r="N535" s="31"/>
      <c r="O535" s="31"/>
      <c r="P535" s="32"/>
      <c r="Q535" s="32"/>
      <c r="R535" s="31"/>
      <c r="S535" s="27"/>
    </row>
    <row r="536" spans="1:19" ht="20.100000000000001" customHeight="1">
      <c r="A536" s="29"/>
      <c r="B536" s="27"/>
      <c r="C536" s="27"/>
      <c r="D536" s="27"/>
      <c r="E536" s="27"/>
      <c r="F536" s="27"/>
      <c r="G536" s="27"/>
      <c r="H536" s="40"/>
      <c r="I536" s="40"/>
      <c r="J536" s="32"/>
      <c r="K536" s="32"/>
      <c r="L536" s="32"/>
      <c r="M536" s="32"/>
      <c r="N536" s="31"/>
      <c r="O536" s="31"/>
      <c r="P536" s="32"/>
      <c r="Q536" s="32"/>
      <c r="R536" s="31"/>
      <c r="S536" s="27"/>
    </row>
    <row r="537" spans="1:19" ht="20.100000000000001" customHeight="1">
      <c r="A537" s="29"/>
      <c r="B537" s="27"/>
      <c r="C537" s="27"/>
      <c r="D537" s="27"/>
      <c r="E537" s="27"/>
      <c r="F537" s="27"/>
      <c r="G537" s="27"/>
      <c r="H537" s="40"/>
      <c r="I537" s="40"/>
      <c r="J537" s="32"/>
      <c r="K537" s="32"/>
      <c r="L537" s="32"/>
      <c r="M537" s="32"/>
      <c r="N537" s="31"/>
      <c r="O537" s="31"/>
      <c r="P537" s="32"/>
      <c r="Q537" s="32"/>
      <c r="R537" s="31"/>
      <c r="S537" s="27"/>
    </row>
    <row r="538" spans="1:19" ht="20.100000000000001" customHeight="1">
      <c r="A538" s="69" t="s">
        <v>23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</row>
    <row r="539" spans="1:19" ht="20.100000000000001" customHeight="1">
      <c r="A539" s="69" t="s">
        <v>47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</row>
    <row r="540" spans="1:19" ht="20.100000000000001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1:19" ht="20.100000000000001" customHeight="1">
      <c r="A541" s="18" t="s">
        <v>211</v>
      </c>
      <c r="B541" s="18"/>
      <c r="C541" s="18"/>
      <c r="D541" s="18"/>
      <c r="E541" s="18"/>
      <c r="F541" s="18"/>
      <c r="G541" s="18"/>
      <c r="H541" s="18" t="s">
        <v>176</v>
      </c>
      <c r="I541" s="18"/>
      <c r="J541" s="19"/>
      <c r="K541" s="19"/>
      <c r="L541" s="19"/>
      <c r="M541" s="18"/>
      <c r="N541" s="18"/>
      <c r="O541" s="18"/>
      <c r="P541" s="18"/>
      <c r="Q541" s="18"/>
      <c r="R541" s="18"/>
      <c r="S541" s="18"/>
    </row>
    <row r="542" spans="1:19" ht="20.100000000000001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9"/>
      <c r="K542" s="19"/>
      <c r="L542" s="19"/>
      <c r="M542" s="18"/>
      <c r="N542" s="18"/>
      <c r="O542" s="18"/>
      <c r="P542" s="18"/>
      <c r="Q542" s="18"/>
      <c r="R542" s="18"/>
      <c r="S542" s="18"/>
    </row>
    <row r="543" spans="1:19" ht="39.950000000000003" customHeight="1">
      <c r="A543" s="54" t="s">
        <v>0</v>
      </c>
      <c r="B543" s="54" t="s">
        <v>1</v>
      </c>
      <c r="C543" s="54" t="s">
        <v>2</v>
      </c>
      <c r="D543" s="54" t="s">
        <v>3</v>
      </c>
      <c r="E543" s="54" t="s">
        <v>104</v>
      </c>
      <c r="F543" s="54" t="s">
        <v>127</v>
      </c>
      <c r="G543" s="54" t="s">
        <v>4</v>
      </c>
      <c r="H543" s="54" t="s">
        <v>133</v>
      </c>
      <c r="I543" s="54" t="s">
        <v>4</v>
      </c>
      <c r="J543" s="54" t="s">
        <v>8</v>
      </c>
      <c r="K543" s="54" t="s">
        <v>13</v>
      </c>
      <c r="L543" s="54" t="s">
        <v>21</v>
      </c>
      <c r="M543" s="54" t="s">
        <v>142</v>
      </c>
      <c r="N543" s="54" t="s">
        <v>136</v>
      </c>
      <c r="O543" s="54" t="s">
        <v>137</v>
      </c>
      <c r="P543" s="54" t="s">
        <v>130</v>
      </c>
      <c r="Q543" s="54" t="s">
        <v>121</v>
      </c>
      <c r="R543" s="54" t="s">
        <v>5</v>
      </c>
      <c r="S543" s="54" t="s">
        <v>7</v>
      </c>
    </row>
    <row r="544" spans="1:19" ht="20.100000000000001" customHeight="1">
      <c r="A544" s="41">
        <v>44256</v>
      </c>
      <c r="B544" s="23">
        <v>31700</v>
      </c>
      <c r="C544" s="23">
        <f>ROUND((B544)*0.17,0)</f>
        <v>5389</v>
      </c>
      <c r="D544" s="23">
        <f>ROUND((B544)*0.08,0)</f>
        <v>2536</v>
      </c>
      <c r="E544" s="23">
        <v>400</v>
      </c>
      <c r="F544" s="23"/>
      <c r="G544" s="37">
        <f t="shared" ref="G544:G556" si="379">SUM(B544:F544)</f>
        <v>40025</v>
      </c>
      <c r="H544" s="25">
        <v>1250</v>
      </c>
      <c r="I544" s="37">
        <f t="shared" ref="I544:I556" si="380">G544-H544</f>
        <v>38775</v>
      </c>
      <c r="J544" s="25">
        <v>5000</v>
      </c>
      <c r="K544" s="25"/>
      <c r="L544" s="25"/>
      <c r="M544" s="25"/>
      <c r="N544" s="23"/>
      <c r="O544" s="23">
        <v>240</v>
      </c>
      <c r="P544" s="25">
        <v>200</v>
      </c>
      <c r="Q544" s="25">
        <v>1</v>
      </c>
      <c r="R544" s="23">
        <f t="shared" ref="R544:R556" si="381">Q544+P544+O544+J544</f>
        <v>5441</v>
      </c>
      <c r="S544" s="24">
        <f t="shared" ref="S544:S556" si="382">I544-R544</f>
        <v>33334</v>
      </c>
    </row>
    <row r="545" spans="1:19" ht="20.100000000000001" customHeight="1">
      <c r="A545" s="41">
        <v>44287</v>
      </c>
      <c r="B545" s="23">
        <v>31700</v>
      </c>
      <c r="C545" s="23">
        <f t="shared" ref="C545:C550" si="383">ROUND((B545)*0.17,0)</f>
        <v>5389</v>
      </c>
      <c r="D545" s="23">
        <f t="shared" ref="D545:D550" si="384">ROUND((B545)*0.08,0)</f>
        <v>2536</v>
      </c>
      <c r="E545" s="23">
        <v>400</v>
      </c>
      <c r="F545" s="23"/>
      <c r="G545" s="37">
        <f t="shared" si="379"/>
        <v>40025</v>
      </c>
      <c r="H545" s="25">
        <v>1250</v>
      </c>
      <c r="I545" s="37">
        <f t="shared" si="380"/>
        <v>38775</v>
      </c>
      <c r="J545" s="25">
        <v>5000</v>
      </c>
      <c r="K545" s="25"/>
      <c r="L545" s="25"/>
      <c r="M545" s="25"/>
      <c r="N545" s="23"/>
      <c r="O545" s="23">
        <v>240</v>
      </c>
      <c r="P545" s="25">
        <v>200</v>
      </c>
      <c r="Q545" s="25">
        <v>1</v>
      </c>
      <c r="R545" s="23">
        <f t="shared" si="381"/>
        <v>5441</v>
      </c>
      <c r="S545" s="24">
        <f t="shared" si="382"/>
        <v>33334</v>
      </c>
    </row>
    <row r="546" spans="1:19" ht="20.100000000000001" customHeight="1">
      <c r="A546" s="41">
        <v>44317</v>
      </c>
      <c r="B546" s="23">
        <v>31700</v>
      </c>
      <c r="C546" s="23">
        <f t="shared" si="383"/>
        <v>5389</v>
      </c>
      <c r="D546" s="23">
        <f t="shared" si="384"/>
        <v>2536</v>
      </c>
      <c r="E546" s="23">
        <v>400</v>
      </c>
      <c r="F546" s="23"/>
      <c r="G546" s="37">
        <f t="shared" si="379"/>
        <v>40025</v>
      </c>
      <c r="H546" s="25">
        <v>1250</v>
      </c>
      <c r="I546" s="37">
        <f t="shared" si="380"/>
        <v>38775</v>
      </c>
      <c r="J546" s="25">
        <v>5000</v>
      </c>
      <c r="K546" s="25"/>
      <c r="L546" s="25"/>
      <c r="M546" s="25"/>
      <c r="N546" s="23"/>
      <c r="O546" s="23">
        <v>240</v>
      </c>
      <c r="P546" s="25">
        <v>200</v>
      </c>
      <c r="Q546" s="25">
        <v>1</v>
      </c>
      <c r="R546" s="23">
        <f t="shared" si="381"/>
        <v>5441</v>
      </c>
      <c r="S546" s="24">
        <f t="shared" si="382"/>
        <v>33334</v>
      </c>
    </row>
    <row r="547" spans="1:19" ht="20.100000000000001" customHeight="1">
      <c r="A547" s="41">
        <v>44348</v>
      </c>
      <c r="B547" s="23">
        <v>31700</v>
      </c>
      <c r="C547" s="23">
        <f t="shared" si="383"/>
        <v>5389</v>
      </c>
      <c r="D547" s="23">
        <f t="shared" si="384"/>
        <v>2536</v>
      </c>
      <c r="E547" s="23">
        <v>400</v>
      </c>
      <c r="F547" s="23"/>
      <c r="G547" s="37">
        <f t="shared" si="379"/>
        <v>40025</v>
      </c>
      <c r="H547" s="25">
        <v>1250</v>
      </c>
      <c r="I547" s="37">
        <f t="shared" si="380"/>
        <v>38775</v>
      </c>
      <c r="J547" s="25">
        <v>5000</v>
      </c>
      <c r="K547" s="25"/>
      <c r="L547" s="25"/>
      <c r="M547" s="25"/>
      <c r="N547" s="23"/>
      <c r="O547" s="23">
        <v>240</v>
      </c>
      <c r="P547" s="25">
        <v>200</v>
      </c>
      <c r="Q547" s="25">
        <v>1</v>
      </c>
      <c r="R547" s="23">
        <f t="shared" si="381"/>
        <v>5441</v>
      </c>
      <c r="S547" s="24">
        <f t="shared" si="382"/>
        <v>33334</v>
      </c>
    </row>
    <row r="548" spans="1:19" ht="20.100000000000001" customHeight="1">
      <c r="A548" s="41">
        <v>44378</v>
      </c>
      <c r="B548" s="23">
        <v>32700</v>
      </c>
      <c r="C548" s="23">
        <f t="shared" si="383"/>
        <v>5559</v>
      </c>
      <c r="D548" s="23">
        <f t="shared" si="384"/>
        <v>2616</v>
      </c>
      <c r="E548" s="23">
        <v>400</v>
      </c>
      <c r="F548" s="23"/>
      <c r="G548" s="37">
        <f t="shared" si="379"/>
        <v>41275</v>
      </c>
      <c r="H548" s="25">
        <v>1250</v>
      </c>
      <c r="I548" s="37">
        <f t="shared" si="380"/>
        <v>40025</v>
      </c>
      <c r="J548" s="25">
        <v>5000</v>
      </c>
      <c r="K548" s="25"/>
      <c r="L548" s="25"/>
      <c r="M548" s="25"/>
      <c r="N548" s="23"/>
      <c r="O548" s="23">
        <v>240</v>
      </c>
      <c r="P548" s="25">
        <v>200</v>
      </c>
      <c r="Q548" s="25">
        <v>1</v>
      </c>
      <c r="R548" s="23">
        <f t="shared" si="381"/>
        <v>5441</v>
      </c>
      <c r="S548" s="24">
        <f t="shared" si="382"/>
        <v>34584</v>
      </c>
    </row>
    <row r="549" spans="1:19" ht="20.100000000000001" customHeight="1">
      <c r="A549" s="41">
        <v>44409</v>
      </c>
      <c r="B549" s="23">
        <v>32700</v>
      </c>
      <c r="C549" s="23">
        <f t="shared" si="383"/>
        <v>5559</v>
      </c>
      <c r="D549" s="23">
        <f t="shared" si="384"/>
        <v>2616</v>
      </c>
      <c r="E549" s="23">
        <v>400</v>
      </c>
      <c r="F549" s="23"/>
      <c r="G549" s="37">
        <f t="shared" si="379"/>
        <v>41275</v>
      </c>
      <c r="H549" s="25">
        <v>1250</v>
      </c>
      <c r="I549" s="37">
        <f t="shared" si="380"/>
        <v>40025</v>
      </c>
      <c r="J549" s="25">
        <v>5000</v>
      </c>
      <c r="K549" s="25"/>
      <c r="L549" s="25"/>
      <c r="M549" s="25"/>
      <c r="N549" s="23"/>
      <c r="O549" s="23">
        <v>240</v>
      </c>
      <c r="P549" s="25">
        <v>200</v>
      </c>
      <c r="Q549" s="25">
        <v>1</v>
      </c>
      <c r="R549" s="23">
        <f t="shared" si="381"/>
        <v>5441</v>
      </c>
      <c r="S549" s="24">
        <f t="shared" si="382"/>
        <v>34584</v>
      </c>
    </row>
    <row r="550" spans="1:19" ht="20.100000000000001" customHeight="1">
      <c r="A550" s="41">
        <v>44440</v>
      </c>
      <c r="B550" s="23">
        <v>32700</v>
      </c>
      <c r="C550" s="23">
        <f t="shared" si="383"/>
        <v>5559</v>
      </c>
      <c r="D550" s="23">
        <f t="shared" si="384"/>
        <v>2616</v>
      </c>
      <c r="E550" s="23">
        <v>400</v>
      </c>
      <c r="F550" s="23"/>
      <c r="G550" s="37">
        <f t="shared" si="379"/>
        <v>41275</v>
      </c>
      <c r="H550" s="25"/>
      <c r="I550" s="37">
        <f t="shared" si="380"/>
        <v>41275</v>
      </c>
      <c r="J550" s="25">
        <v>5000</v>
      </c>
      <c r="K550" s="25"/>
      <c r="L550" s="25"/>
      <c r="M550" s="25"/>
      <c r="N550" s="23"/>
      <c r="O550" s="23">
        <v>240</v>
      </c>
      <c r="P550" s="25">
        <v>200</v>
      </c>
      <c r="Q550" s="25">
        <v>1</v>
      </c>
      <c r="R550" s="23">
        <f t="shared" si="381"/>
        <v>5441</v>
      </c>
      <c r="S550" s="24">
        <f t="shared" si="382"/>
        <v>35834</v>
      </c>
    </row>
    <row r="551" spans="1:19" ht="20.100000000000001" customHeight="1">
      <c r="A551" s="41">
        <v>44440</v>
      </c>
      <c r="B551" s="23">
        <v>0</v>
      </c>
      <c r="C551" s="23">
        <v>0</v>
      </c>
      <c r="D551" s="23">
        <f t="shared" ref="D551" si="385">ROUND((B551)*0.08,0)</f>
        <v>0</v>
      </c>
      <c r="E551" s="23">
        <v>0</v>
      </c>
      <c r="F551" s="23">
        <v>41399</v>
      </c>
      <c r="G551" s="37">
        <f t="shared" ref="G551" si="386">SUM(B551:F551)</f>
        <v>41399</v>
      </c>
      <c r="H551" s="25"/>
      <c r="I551" s="37">
        <f t="shared" ref="I551" si="387">G551-H551</f>
        <v>41399</v>
      </c>
      <c r="J551" s="25">
        <v>0</v>
      </c>
      <c r="K551" s="25"/>
      <c r="L551" s="25"/>
      <c r="M551" s="25"/>
      <c r="N551" s="23"/>
      <c r="O551" s="23">
        <v>0</v>
      </c>
      <c r="P551" s="25">
        <v>0</v>
      </c>
      <c r="Q551" s="25">
        <v>1</v>
      </c>
      <c r="R551" s="23">
        <f t="shared" ref="R551" si="388">Q551+P551+O551+J551</f>
        <v>1</v>
      </c>
      <c r="S551" s="24">
        <f t="shared" ref="S551" si="389">I551-R551</f>
        <v>41398</v>
      </c>
    </row>
    <row r="552" spans="1:19" ht="20.100000000000001" customHeight="1">
      <c r="A552" s="41">
        <v>44470</v>
      </c>
      <c r="B552" s="23">
        <v>32700</v>
      </c>
      <c r="C552" s="23">
        <f>ROUND((B552)*0.28,0)</f>
        <v>9156</v>
      </c>
      <c r="D552" s="23">
        <f>ROUND((B552)*0.09,0)</f>
        <v>2943</v>
      </c>
      <c r="E552" s="23">
        <v>400</v>
      </c>
      <c r="F552" s="23">
        <v>7475</v>
      </c>
      <c r="G552" s="37">
        <f t="shared" si="379"/>
        <v>52674</v>
      </c>
      <c r="H552" s="25"/>
      <c r="I552" s="37">
        <f t="shared" si="380"/>
        <v>52674</v>
      </c>
      <c r="J552" s="25">
        <v>5000</v>
      </c>
      <c r="K552" s="25"/>
      <c r="L552" s="25"/>
      <c r="M552" s="25"/>
      <c r="N552" s="23"/>
      <c r="O552" s="23">
        <v>240</v>
      </c>
      <c r="P552" s="25">
        <v>200</v>
      </c>
      <c r="Q552" s="25">
        <v>1</v>
      </c>
      <c r="R552" s="23">
        <f t="shared" si="381"/>
        <v>5441</v>
      </c>
      <c r="S552" s="24">
        <f t="shared" si="382"/>
        <v>47233</v>
      </c>
    </row>
    <row r="553" spans="1:19" ht="20.100000000000001" customHeight="1">
      <c r="A553" s="41">
        <v>44501</v>
      </c>
      <c r="B553" s="23">
        <v>32700</v>
      </c>
      <c r="C553" s="23">
        <f t="shared" ref="C553:C556" si="390">ROUND((B553)*0.28,0)</f>
        <v>9156</v>
      </c>
      <c r="D553" s="23">
        <f t="shared" ref="D553:D556" si="391">ROUND((B553)*0.09,0)</f>
        <v>2943</v>
      </c>
      <c r="E553" s="23">
        <v>400</v>
      </c>
      <c r="F553" s="23"/>
      <c r="G553" s="37">
        <f t="shared" si="379"/>
        <v>45199</v>
      </c>
      <c r="H553" s="25"/>
      <c r="I553" s="37">
        <f t="shared" si="380"/>
        <v>45199</v>
      </c>
      <c r="J553" s="25">
        <v>5000</v>
      </c>
      <c r="K553" s="25"/>
      <c r="L553" s="25"/>
      <c r="M553" s="25"/>
      <c r="N553" s="23"/>
      <c r="O553" s="23">
        <v>240</v>
      </c>
      <c r="P553" s="25">
        <v>200</v>
      </c>
      <c r="Q553" s="25">
        <v>1</v>
      </c>
      <c r="R553" s="23">
        <f t="shared" si="381"/>
        <v>5441</v>
      </c>
      <c r="S553" s="24">
        <f t="shared" si="382"/>
        <v>39758</v>
      </c>
    </row>
    <row r="554" spans="1:19" ht="20.100000000000001" customHeight="1">
      <c r="A554" s="41">
        <v>44531</v>
      </c>
      <c r="B554" s="23">
        <v>32700</v>
      </c>
      <c r="C554" s="23">
        <f t="shared" si="390"/>
        <v>9156</v>
      </c>
      <c r="D554" s="23">
        <f t="shared" si="391"/>
        <v>2943</v>
      </c>
      <c r="E554" s="23">
        <v>400</v>
      </c>
      <c r="F554" s="23"/>
      <c r="G554" s="37">
        <f t="shared" si="379"/>
        <v>45199</v>
      </c>
      <c r="H554" s="25">
        <v>1250</v>
      </c>
      <c r="I554" s="37">
        <f t="shared" si="380"/>
        <v>43949</v>
      </c>
      <c r="J554" s="25">
        <v>5000</v>
      </c>
      <c r="K554" s="25"/>
      <c r="L554" s="25"/>
      <c r="M554" s="25"/>
      <c r="N554" s="23"/>
      <c r="O554" s="23">
        <v>240</v>
      </c>
      <c r="P554" s="25">
        <v>200</v>
      </c>
      <c r="Q554" s="25">
        <v>1</v>
      </c>
      <c r="R554" s="23">
        <f t="shared" si="381"/>
        <v>5441</v>
      </c>
      <c r="S554" s="24">
        <f t="shared" si="382"/>
        <v>38508</v>
      </c>
    </row>
    <row r="555" spans="1:19" ht="20.100000000000001" customHeight="1">
      <c r="A555" s="41">
        <v>44562</v>
      </c>
      <c r="B555" s="23">
        <v>32700</v>
      </c>
      <c r="C555" s="23">
        <f t="shared" si="390"/>
        <v>9156</v>
      </c>
      <c r="D555" s="23">
        <f t="shared" si="391"/>
        <v>2943</v>
      </c>
      <c r="E555" s="23">
        <v>400</v>
      </c>
      <c r="F555" s="23"/>
      <c r="G555" s="37">
        <f t="shared" si="379"/>
        <v>45199</v>
      </c>
      <c r="H555" s="25">
        <v>1250</v>
      </c>
      <c r="I555" s="37">
        <f t="shared" si="380"/>
        <v>43949</v>
      </c>
      <c r="J555" s="25">
        <v>5000</v>
      </c>
      <c r="K555" s="23"/>
      <c r="L555" s="23"/>
      <c r="M555" s="23"/>
      <c r="N555" s="23"/>
      <c r="O555" s="23">
        <v>240</v>
      </c>
      <c r="P555" s="25">
        <v>200</v>
      </c>
      <c r="Q555" s="25">
        <v>1</v>
      </c>
      <c r="R555" s="23">
        <f t="shared" si="381"/>
        <v>5441</v>
      </c>
      <c r="S555" s="24">
        <f t="shared" si="382"/>
        <v>38508</v>
      </c>
    </row>
    <row r="556" spans="1:19" ht="20.100000000000001" customHeight="1">
      <c r="A556" s="41">
        <v>44593</v>
      </c>
      <c r="B556" s="23">
        <v>32700</v>
      </c>
      <c r="C556" s="23">
        <f t="shared" si="390"/>
        <v>9156</v>
      </c>
      <c r="D556" s="23">
        <f t="shared" si="391"/>
        <v>2943</v>
      </c>
      <c r="E556" s="23">
        <v>400</v>
      </c>
      <c r="F556" s="23"/>
      <c r="G556" s="37">
        <f t="shared" si="379"/>
        <v>45199</v>
      </c>
      <c r="H556" s="25">
        <v>1250</v>
      </c>
      <c r="I556" s="37">
        <f t="shared" si="380"/>
        <v>43949</v>
      </c>
      <c r="J556" s="25">
        <v>5000</v>
      </c>
      <c r="K556" s="23"/>
      <c r="L556" s="23"/>
      <c r="M556" s="23"/>
      <c r="N556" s="23"/>
      <c r="O556" s="23">
        <v>240</v>
      </c>
      <c r="P556" s="25">
        <v>300</v>
      </c>
      <c r="Q556" s="25">
        <v>1</v>
      </c>
      <c r="R556" s="23">
        <f t="shared" si="381"/>
        <v>5541</v>
      </c>
      <c r="S556" s="24">
        <f t="shared" si="382"/>
        <v>38408</v>
      </c>
    </row>
    <row r="557" spans="1:19" ht="20.100000000000001" customHeight="1">
      <c r="A557" s="42" t="s">
        <v>4</v>
      </c>
      <c r="B557" s="24">
        <f>SUM(B544:B556)</f>
        <v>388400</v>
      </c>
      <c r="C557" s="24">
        <f t="shared" ref="C557" si="392">SUM(C544:C556)</f>
        <v>84013</v>
      </c>
      <c r="D557" s="24">
        <f t="shared" ref="D557" si="393">SUM(D544:D556)</f>
        <v>32707</v>
      </c>
      <c r="E557" s="24">
        <f t="shared" ref="E557" si="394">SUM(E544:E556)</f>
        <v>4800</v>
      </c>
      <c r="F557" s="24">
        <f t="shared" ref="F557" si="395">SUM(F544:F556)</f>
        <v>48874</v>
      </c>
      <c r="G557" s="24">
        <f t="shared" ref="G557:S557" si="396">SUM(G544:G556)</f>
        <v>558794</v>
      </c>
      <c r="H557" s="24">
        <f t="shared" si="396"/>
        <v>11250</v>
      </c>
      <c r="I557" s="24">
        <f t="shared" si="396"/>
        <v>547544</v>
      </c>
      <c r="J557" s="24">
        <f t="shared" si="396"/>
        <v>60000</v>
      </c>
      <c r="K557" s="24">
        <f t="shared" si="396"/>
        <v>0</v>
      </c>
      <c r="L557" s="24">
        <f t="shared" si="396"/>
        <v>0</v>
      </c>
      <c r="M557" s="24">
        <f t="shared" si="396"/>
        <v>0</v>
      </c>
      <c r="N557" s="24">
        <f t="shared" si="396"/>
        <v>0</v>
      </c>
      <c r="O557" s="24">
        <f t="shared" si="396"/>
        <v>2880</v>
      </c>
      <c r="P557" s="24">
        <f t="shared" si="396"/>
        <v>2500</v>
      </c>
      <c r="Q557" s="24">
        <f t="shared" si="396"/>
        <v>13</v>
      </c>
      <c r="R557" s="24">
        <f t="shared" si="396"/>
        <v>65393</v>
      </c>
      <c r="S557" s="24">
        <f t="shared" si="396"/>
        <v>482151</v>
      </c>
    </row>
    <row r="558" spans="1:19" ht="20.100000000000001" customHeight="1">
      <c r="A558" s="46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</row>
    <row r="559" spans="1:19" ht="20.100000000000001" customHeight="1">
      <c r="A559" s="46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</row>
    <row r="560" spans="1:19" ht="20.100000000000001" customHeight="1">
      <c r="A560" s="46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</row>
    <row r="561" spans="1:19" ht="20.100000000000001" customHeight="1">
      <c r="A561" s="29"/>
      <c r="B561" s="27"/>
      <c r="C561" s="27"/>
      <c r="D561" s="27"/>
      <c r="E561" s="27"/>
      <c r="F561" s="27"/>
      <c r="G561" s="27"/>
      <c r="H561" s="40"/>
      <c r="I561" s="40"/>
      <c r="J561" s="32"/>
      <c r="K561" s="32"/>
      <c r="L561" s="32"/>
      <c r="M561" s="32"/>
      <c r="N561" s="31"/>
      <c r="O561" s="31"/>
      <c r="P561" s="32"/>
      <c r="Q561" s="32"/>
      <c r="R561" s="31"/>
      <c r="S561" s="27"/>
    </row>
    <row r="562" spans="1:19" ht="20.100000000000001" customHeight="1">
      <c r="A562" s="69" t="s">
        <v>23</v>
      </c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</row>
    <row r="563" spans="1:19" ht="20.100000000000001" customHeight="1">
      <c r="A563" s="69" t="s">
        <v>47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</row>
    <row r="564" spans="1:19" ht="20.100000000000001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</row>
    <row r="565" spans="1:19" ht="20.100000000000001" customHeight="1">
      <c r="A565" s="18" t="s">
        <v>252</v>
      </c>
      <c r="B565" s="18"/>
      <c r="C565" s="18"/>
      <c r="D565" s="18"/>
      <c r="E565" s="18"/>
      <c r="F565" s="18"/>
      <c r="G565" s="18"/>
      <c r="H565" s="18" t="s">
        <v>164</v>
      </c>
      <c r="I565" s="18"/>
      <c r="J565" s="19"/>
      <c r="K565" s="19"/>
      <c r="L565" s="19"/>
      <c r="M565" s="18"/>
      <c r="N565" s="18"/>
      <c r="O565" s="18"/>
      <c r="P565" s="18"/>
      <c r="Q565" s="18"/>
      <c r="R565" s="18"/>
      <c r="S565" s="18"/>
    </row>
    <row r="566" spans="1:19" ht="20.100000000000001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9"/>
      <c r="K566" s="19"/>
      <c r="L566" s="19"/>
      <c r="M566" s="18"/>
      <c r="N566" s="18"/>
      <c r="O566" s="18"/>
      <c r="P566" s="18"/>
      <c r="Q566" s="18"/>
      <c r="R566" s="18"/>
      <c r="S566" s="18"/>
    </row>
    <row r="567" spans="1:19" ht="39.950000000000003" customHeight="1">
      <c r="A567" s="54" t="s">
        <v>0</v>
      </c>
      <c r="B567" s="54" t="s">
        <v>1</v>
      </c>
      <c r="C567" s="54" t="s">
        <v>2</v>
      </c>
      <c r="D567" s="54" t="s">
        <v>3</v>
      </c>
      <c r="E567" s="54" t="s">
        <v>104</v>
      </c>
      <c r="F567" s="54" t="s">
        <v>127</v>
      </c>
      <c r="G567" s="54" t="s">
        <v>4</v>
      </c>
      <c r="H567" s="54" t="s">
        <v>133</v>
      </c>
      <c r="I567" s="54" t="s">
        <v>4</v>
      </c>
      <c r="J567" s="54" t="s">
        <v>8</v>
      </c>
      <c r="K567" s="54" t="s">
        <v>13</v>
      </c>
      <c r="L567" s="54" t="s">
        <v>13</v>
      </c>
      <c r="M567" s="54" t="s">
        <v>34</v>
      </c>
      <c r="N567" s="54" t="s">
        <v>136</v>
      </c>
      <c r="O567" s="54" t="s">
        <v>137</v>
      </c>
      <c r="P567" s="54" t="s">
        <v>130</v>
      </c>
      <c r="Q567" s="54" t="s">
        <v>121</v>
      </c>
      <c r="R567" s="54" t="s">
        <v>5</v>
      </c>
      <c r="S567" s="54" t="s">
        <v>7</v>
      </c>
    </row>
    <row r="568" spans="1:19" ht="20.100000000000001" customHeight="1">
      <c r="A568" s="22">
        <v>44256</v>
      </c>
      <c r="B568" s="24">
        <v>37500</v>
      </c>
      <c r="C568" s="23">
        <f>ROUND((B568)*0.17,0)</f>
        <v>6375</v>
      </c>
      <c r="D568" s="23">
        <f>ROUND((B568)*0.08,0)</f>
        <v>3000</v>
      </c>
      <c r="E568" s="23">
        <v>400</v>
      </c>
      <c r="F568" s="23"/>
      <c r="G568" s="37">
        <f t="shared" ref="G568" si="397">SUM(B568:F568)</f>
        <v>47275</v>
      </c>
      <c r="H568" s="25">
        <v>2500</v>
      </c>
      <c r="I568" s="37">
        <f t="shared" ref="I568" si="398">G568-H568</f>
        <v>44775</v>
      </c>
      <c r="J568" s="25"/>
      <c r="K568" s="25"/>
      <c r="L568" s="25"/>
      <c r="M568" s="25"/>
      <c r="N568" s="23"/>
      <c r="O568" s="23">
        <v>360</v>
      </c>
      <c r="P568" s="25">
        <v>200</v>
      </c>
      <c r="Q568" s="25">
        <v>1</v>
      </c>
      <c r="R568" s="23">
        <f t="shared" ref="R568" si="399">SUM(J568:Q568)</f>
        <v>561</v>
      </c>
      <c r="S568" s="24">
        <f t="shared" ref="S568" si="400">I568-R568</f>
        <v>44214</v>
      </c>
    </row>
    <row r="569" spans="1:19" ht="20.100000000000001" customHeight="1">
      <c r="A569" s="22">
        <v>44287</v>
      </c>
      <c r="B569" s="24">
        <v>37500</v>
      </c>
      <c r="C569" s="23">
        <f t="shared" ref="C569:C570" si="401">ROUND((B569)*0.17,0)</f>
        <v>6375</v>
      </c>
      <c r="D569" s="23">
        <f t="shared" ref="D569:D570" si="402">ROUND((B569)*0.08,0)</f>
        <v>3000</v>
      </c>
      <c r="E569" s="23">
        <v>400</v>
      </c>
      <c r="F569" s="23"/>
      <c r="G569" s="37">
        <f t="shared" ref="G569" si="403">SUM(B569:F569)</f>
        <v>47275</v>
      </c>
      <c r="H569" s="25"/>
      <c r="I569" s="37">
        <f t="shared" ref="I569" si="404">G569-H569</f>
        <v>47275</v>
      </c>
      <c r="J569" s="25"/>
      <c r="K569" s="25"/>
      <c r="L569" s="25"/>
      <c r="M569" s="25"/>
      <c r="N569" s="23"/>
      <c r="O569" s="23">
        <v>360</v>
      </c>
      <c r="P569" s="25">
        <v>200</v>
      </c>
      <c r="Q569" s="25">
        <v>1</v>
      </c>
      <c r="R569" s="23">
        <f t="shared" ref="R569" si="405">SUM(J569:Q569)</f>
        <v>561</v>
      </c>
      <c r="S569" s="24">
        <f t="shared" ref="S569" si="406">I569-R569</f>
        <v>46714</v>
      </c>
    </row>
    <row r="570" spans="1:19" ht="20.100000000000001" customHeight="1">
      <c r="A570" s="22">
        <v>44317</v>
      </c>
      <c r="B570" s="24">
        <v>37500</v>
      </c>
      <c r="C570" s="23">
        <f t="shared" si="401"/>
        <v>6375</v>
      </c>
      <c r="D570" s="23">
        <f t="shared" si="402"/>
        <v>3000</v>
      </c>
      <c r="E570" s="23">
        <v>400</v>
      </c>
      <c r="F570" s="23"/>
      <c r="G570" s="37">
        <f t="shared" ref="G570" si="407">SUM(B570:F570)</f>
        <v>47275</v>
      </c>
      <c r="H570" s="25"/>
      <c r="I570" s="37">
        <f t="shared" ref="I570" si="408">G570-H570</f>
        <v>47275</v>
      </c>
      <c r="J570" s="25"/>
      <c r="K570" s="25"/>
      <c r="L570" s="25"/>
      <c r="M570" s="25"/>
      <c r="N570" s="23"/>
      <c r="O570" s="23">
        <v>360</v>
      </c>
      <c r="P570" s="25">
        <v>200</v>
      </c>
      <c r="Q570" s="25">
        <v>1</v>
      </c>
      <c r="R570" s="23">
        <f t="shared" ref="R570" si="409">SUM(J570:Q570)</f>
        <v>561</v>
      </c>
      <c r="S570" s="24">
        <f t="shared" ref="S570" si="410">I570-R570</f>
        <v>46714</v>
      </c>
    </row>
    <row r="571" spans="1:19" ht="20.100000000000001" customHeight="1">
      <c r="A571" s="22">
        <v>44348</v>
      </c>
      <c r="B571" s="24"/>
      <c r="C571" s="23"/>
      <c r="D571" s="23"/>
      <c r="E571" s="24"/>
      <c r="F571" s="23"/>
      <c r="G571" s="37"/>
      <c r="H571" s="37"/>
      <c r="I571" s="37"/>
      <c r="J571" s="25"/>
      <c r="K571" s="25"/>
      <c r="L571" s="25"/>
      <c r="M571" s="25"/>
      <c r="N571" s="23"/>
      <c r="O571" s="23"/>
      <c r="P571" s="25"/>
      <c r="Q571" s="25"/>
      <c r="R571" s="23"/>
      <c r="S571" s="24"/>
    </row>
    <row r="572" spans="1:19" ht="20.100000000000001" customHeight="1">
      <c r="A572" s="22">
        <v>44378</v>
      </c>
      <c r="B572" s="24"/>
      <c r="C572" s="23"/>
      <c r="D572" s="23"/>
      <c r="E572" s="23"/>
      <c r="F572" s="23"/>
      <c r="G572" s="37"/>
      <c r="H572" s="37"/>
      <c r="I572" s="37"/>
      <c r="J572" s="25"/>
      <c r="K572" s="25"/>
      <c r="L572" s="25"/>
      <c r="M572" s="25"/>
      <c r="N572" s="23"/>
      <c r="O572" s="23"/>
      <c r="P572" s="25"/>
      <c r="Q572" s="25"/>
      <c r="R572" s="23"/>
      <c r="S572" s="24"/>
    </row>
    <row r="573" spans="1:19" ht="20.100000000000001" customHeight="1">
      <c r="A573" s="22">
        <v>44409</v>
      </c>
      <c r="B573" s="24"/>
      <c r="C573" s="23"/>
      <c r="D573" s="23"/>
      <c r="E573" s="23"/>
      <c r="F573" s="23"/>
      <c r="G573" s="37"/>
      <c r="H573" s="37"/>
      <c r="I573" s="37"/>
      <c r="J573" s="25"/>
      <c r="K573" s="25"/>
      <c r="L573" s="25"/>
      <c r="M573" s="25"/>
      <c r="N573" s="23"/>
      <c r="O573" s="23"/>
      <c r="P573" s="25"/>
      <c r="Q573" s="25"/>
      <c r="R573" s="23"/>
      <c r="S573" s="24"/>
    </row>
    <row r="574" spans="1:19" ht="20.100000000000001" customHeight="1">
      <c r="A574" s="22">
        <v>44440</v>
      </c>
      <c r="B574" s="24"/>
      <c r="C574" s="23"/>
      <c r="D574" s="23"/>
      <c r="E574" s="23"/>
      <c r="F574" s="23"/>
      <c r="G574" s="37"/>
      <c r="H574" s="37"/>
      <c r="I574" s="37"/>
      <c r="J574" s="25"/>
      <c r="K574" s="25"/>
      <c r="L574" s="25"/>
      <c r="M574" s="25"/>
      <c r="N574" s="23"/>
      <c r="O574" s="23"/>
      <c r="P574" s="25"/>
      <c r="Q574" s="25"/>
      <c r="R574" s="23"/>
      <c r="S574" s="24"/>
    </row>
    <row r="575" spans="1:19" ht="20.100000000000001" customHeight="1">
      <c r="A575" s="22">
        <v>44470</v>
      </c>
      <c r="B575" s="24"/>
      <c r="C575" s="23"/>
      <c r="D575" s="23"/>
      <c r="E575" s="23"/>
      <c r="F575" s="23"/>
      <c r="G575" s="37"/>
      <c r="H575" s="37"/>
      <c r="I575" s="37"/>
      <c r="J575" s="25"/>
      <c r="K575" s="25"/>
      <c r="L575" s="25"/>
      <c r="M575" s="25"/>
      <c r="N575" s="23"/>
      <c r="O575" s="23"/>
      <c r="P575" s="25"/>
      <c r="Q575" s="25"/>
      <c r="R575" s="23"/>
      <c r="S575" s="24"/>
    </row>
    <row r="576" spans="1:19" ht="20.100000000000001" customHeight="1">
      <c r="A576" s="22">
        <v>44501</v>
      </c>
      <c r="B576" s="24"/>
      <c r="C576" s="23"/>
      <c r="D576" s="23"/>
      <c r="E576" s="23"/>
      <c r="F576" s="23"/>
      <c r="G576" s="37"/>
      <c r="H576" s="37"/>
      <c r="I576" s="37"/>
      <c r="J576" s="25"/>
      <c r="K576" s="25"/>
      <c r="L576" s="25"/>
      <c r="M576" s="25"/>
      <c r="N576" s="23"/>
      <c r="O576" s="23"/>
      <c r="P576" s="25"/>
      <c r="Q576" s="25"/>
      <c r="R576" s="23"/>
      <c r="S576" s="24"/>
    </row>
    <row r="577" spans="1:19" ht="20.100000000000001" customHeight="1">
      <c r="A577" s="22">
        <v>44531</v>
      </c>
      <c r="B577" s="24"/>
      <c r="C577" s="23"/>
      <c r="D577" s="23"/>
      <c r="E577" s="23"/>
      <c r="F577" s="23"/>
      <c r="G577" s="37"/>
      <c r="H577" s="37"/>
      <c r="I577" s="37"/>
      <c r="J577" s="25"/>
      <c r="K577" s="25"/>
      <c r="L577" s="25"/>
      <c r="M577" s="25"/>
      <c r="N577" s="23"/>
      <c r="O577" s="23"/>
      <c r="P577" s="25"/>
      <c r="Q577" s="25"/>
      <c r="R577" s="23"/>
      <c r="S577" s="24"/>
    </row>
    <row r="578" spans="1:19" ht="20.100000000000001" customHeight="1">
      <c r="A578" s="22">
        <v>44562</v>
      </c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</row>
    <row r="579" spans="1:19" ht="20.100000000000001" customHeight="1">
      <c r="A579" s="22">
        <v>44593</v>
      </c>
      <c r="B579" s="24"/>
      <c r="C579" s="23"/>
      <c r="D579" s="23"/>
      <c r="E579" s="23"/>
      <c r="F579" s="23"/>
      <c r="G579" s="37"/>
      <c r="H579" s="37"/>
      <c r="I579" s="37"/>
      <c r="J579" s="25"/>
      <c r="K579" s="25"/>
      <c r="L579" s="25"/>
      <c r="M579" s="25"/>
      <c r="N579" s="23"/>
      <c r="O579" s="23"/>
      <c r="P579" s="25"/>
      <c r="Q579" s="25"/>
      <c r="R579" s="23"/>
      <c r="S579" s="24"/>
    </row>
    <row r="580" spans="1:19" ht="20.100000000000001" customHeight="1">
      <c r="A580" s="26" t="s">
        <v>4</v>
      </c>
      <c r="B580" s="24">
        <f>SUM(B568:B579)</f>
        <v>112500</v>
      </c>
      <c r="C580" s="24">
        <f t="shared" ref="C580:S580" si="411">SUM(C568:C579)</f>
        <v>19125</v>
      </c>
      <c r="D580" s="24">
        <f t="shared" si="411"/>
        <v>9000</v>
      </c>
      <c r="E580" s="24">
        <f t="shared" si="411"/>
        <v>1200</v>
      </c>
      <c r="F580" s="24">
        <f t="shared" si="411"/>
        <v>0</v>
      </c>
      <c r="G580" s="24">
        <f t="shared" si="411"/>
        <v>141825</v>
      </c>
      <c r="H580" s="24">
        <f t="shared" si="411"/>
        <v>2500</v>
      </c>
      <c r="I580" s="24">
        <f t="shared" si="411"/>
        <v>139325</v>
      </c>
      <c r="J580" s="24">
        <f t="shared" si="411"/>
        <v>0</v>
      </c>
      <c r="K580" s="24">
        <f t="shared" si="411"/>
        <v>0</v>
      </c>
      <c r="L580" s="24">
        <f t="shared" si="411"/>
        <v>0</v>
      </c>
      <c r="M580" s="24">
        <f t="shared" si="411"/>
        <v>0</v>
      </c>
      <c r="N580" s="24">
        <f t="shared" si="411"/>
        <v>0</v>
      </c>
      <c r="O580" s="24">
        <f t="shared" si="411"/>
        <v>1080</v>
      </c>
      <c r="P580" s="24">
        <f t="shared" si="411"/>
        <v>600</v>
      </c>
      <c r="Q580" s="24">
        <f t="shared" si="411"/>
        <v>3</v>
      </c>
      <c r="R580" s="24">
        <f t="shared" si="411"/>
        <v>1683</v>
      </c>
      <c r="S580" s="24">
        <f t="shared" si="411"/>
        <v>137642</v>
      </c>
    </row>
    <row r="581" spans="1:19" ht="20.100000000000001" customHeight="1">
      <c r="A581" s="44"/>
      <c r="B581" s="31"/>
      <c r="C581" s="31"/>
      <c r="D581" s="31"/>
      <c r="E581" s="31"/>
      <c r="F581" s="31"/>
      <c r="G581" s="40"/>
      <c r="H581" s="40"/>
      <c r="I581" s="40"/>
      <c r="J581" s="32"/>
      <c r="K581" s="32"/>
      <c r="L581" s="32"/>
      <c r="M581" s="32"/>
      <c r="N581" s="31"/>
      <c r="O581" s="31"/>
      <c r="P581" s="32"/>
      <c r="Q581" s="32"/>
      <c r="R581" s="31"/>
      <c r="S581" s="27"/>
    </row>
    <row r="582" spans="1:19" ht="20.100000000000001" customHeight="1">
      <c r="A582" s="44"/>
      <c r="B582" s="31"/>
      <c r="C582" s="31"/>
      <c r="D582" s="31"/>
      <c r="E582" s="31"/>
      <c r="F582" s="31"/>
      <c r="G582" s="40"/>
      <c r="H582" s="40"/>
      <c r="I582" s="40"/>
      <c r="J582" s="32"/>
      <c r="K582" s="32"/>
      <c r="L582" s="32"/>
      <c r="M582" s="32"/>
      <c r="N582" s="31"/>
      <c r="O582" s="31"/>
      <c r="P582" s="32"/>
      <c r="Q582" s="32"/>
      <c r="R582" s="31"/>
      <c r="S582" s="27"/>
    </row>
    <row r="583" spans="1:19" ht="20.100000000000001" customHeight="1">
      <c r="A583" s="44"/>
      <c r="B583" s="18"/>
      <c r="C583" s="31"/>
      <c r="D583" s="31"/>
      <c r="E583" s="31"/>
      <c r="F583" s="31"/>
      <c r="G583" s="40"/>
      <c r="H583" s="40"/>
      <c r="I583" s="40"/>
      <c r="J583" s="32"/>
      <c r="K583" s="32"/>
      <c r="L583" s="32"/>
      <c r="M583" s="32"/>
      <c r="N583" s="31"/>
      <c r="O583" s="31"/>
      <c r="P583" s="32"/>
      <c r="Q583" s="32"/>
      <c r="R583" s="31"/>
      <c r="S583" s="27"/>
    </row>
    <row r="584" spans="1:19" ht="20.100000000000001" customHeight="1">
      <c r="A584" s="69" t="s">
        <v>23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</row>
    <row r="585" spans="1:19" ht="20.100000000000001" customHeight="1">
      <c r="A585" s="69" t="s">
        <v>47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</row>
    <row r="586" spans="1:19" ht="20.100000000000001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1:19" ht="20.100000000000001" customHeight="1">
      <c r="A587" s="18" t="s">
        <v>253</v>
      </c>
      <c r="B587" s="18"/>
      <c r="C587" s="18"/>
      <c r="D587" s="18"/>
      <c r="E587" s="18"/>
      <c r="F587" s="18"/>
      <c r="G587" s="18"/>
      <c r="H587" s="18" t="s">
        <v>177</v>
      </c>
      <c r="I587" s="18"/>
      <c r="J587" s="19"/>
      <c r="K587" s="19"/>
      <c r="L587" s="19"/>
      <c r="M587" s="18"/>
      <c r="N587" s="18"/>
      <c r="O587" s="18"/>
      <c r="P587" s="18"/>
      <c r="Q587" s="18"/>
      <c r="R587" s="18"/>
      <c r="S587" s="18"/>
    </row>
    <row r="588" spans="1:19" ht="20.100000000000001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9"/>
      <c r="K588" s="19"/>
      <c r="L588" s="19"/>
      <c r="M588" s="18"/>
      <c r="N588" s="18"/>
      <c r="O588" s="18"/>
      <c r="P588" s="18"/>
      <c r="Q588" s="18"/>
      <c r="R588" s="18"/>
      <c r="S588" s="18"/>
    </row>
    <row r="589" spans="1:19" ht="39.950000000000003" customHeight="1">
      <c r="A589" s="54" t="s">
        <v>0</v>
      </c>
      <c r="B589" s="54" t="s">
        <v>1</v>
      </c>
      <c r="C589" s="54" t="s">
        <v>2</v>
      </c>
      <c r="D589" s="54" t="s">
        <v>3</v>
      </c>
      <c r="E589" s="54" t="s">
        <v>104</v>
      </c>
      <c r="F589" s="54" t="s">
        <v>127</v>
      </c>
      <c r="G589" s="54" t="s">
        <v>4</v>
      </c>
      <c r="H589" s="54" t="s">
        <v>133</v>
      </c>
      <c r="I589" s="54" t="s">
        <v>4</v>
      </c>
      <c r="J589" s="54" t="s">
        <v>8</v>
      </c>
      <c r="K589" s="54" t="s">
        <v>13</v>
      </c>
      <c r="L589" s="54" t="s">
        <v>159</v>
      </c>
      <c r="M589" s="54" t="s">
        <v>22</v>
      </c>
      <c r="N589" s="54" t="s">
        <v>136</v>
      </c>
      <c r="O589" s="54" t="s">
        <v>137</v>
      </c>
      <c r="P589" s="54" t="s">
        <v>130</v>
      </c>
      <c r="Q589" s="54" t="s">
        <v>121</v>
      </c>
      <c r="R589" s="54" t="s">
        <v>5</v>
      </c>
      <c r="S589" s="54" t="s">
        <v>7</v>
      </c>
    </row>
    <row r="590" spans="1:19" ht="20.100000000000001" customHeight="1">
      <c r="A590" s="22">
        <v>44256</v>
      </c>
      <c r="B590" s="24">
        <v>51900</v>
      </c>
      <c r="C590" s="23">
        <f>ROUND((B590)*0.17,0)</f>
        <v>8823</v>
      </c>
      <c r="D590" s="23">
        <f>ROUND((B590)*0.08,0)</f>
        <v>4152</v>
      </c>
      <c r="E590" s="23">
        <v>400</v>
      </c>
      <c r="F590" s="23"/>
      <c r="G590" s="37">
        <f t="shared" ref="G590:G596" si="412">SUM(B590:F590)</f>
        <v>65275</v>
      </c>
      <c r="H590" s="25">
        <v>1250</v>
      </c>
      <c r="I590" s="37">
        <f t="shared" ref="I590:I602" si="413">G590-H590</f>
        <v>64025</v>
      </c>
      <c r="J590" s="25">
        <v>12000</v>
      </c>
      <c r="K590" s="25"/>
      <c r="L590" s="25"/>
      <c r="M590" s="25"/>
      <c r="N590" s="23">
        <v>1000</v>
      </c>
      <c r="O590" s="23">
        <v>360</v>
      </c>
      <c r="P590" s="25">
        <v>200</v>
      </c>
      <c r="Q590" s="25">
        <v>1</v>
      </c>
      <c r="R590" s="23">
        <f t="shared" ref="R590:R602" si="414">SUM(J590:Q590)</f>
        <v>13561</v>
      </c>
      <c r="S590" s="24">
        <f t="shared" ref="S590:S602" si="415">I590-R590</f>
        <v>50464</v>
      </c>
    </row>
    <row r="591" spans="1:19" ht="20.100000000000001" customHeight="1">
      <c r="A591" s="22">
        <v>44287</v>
      </c>
      <c r="B591" s="24">
        <v>51900</v>
      </c>
      <c r="C591" s="23">
        <f t="shared" ref="C591:C602" si="416">ROUND((B591)*0.17,0)</f>
        <v>8823</v>
      </c>
      <c r="D591" s="23">
        <f t="shared" ref="D591:D602" si="417">ROUND((B591)*0.08,0)</f>
        <v>4152</v>
      </c>
      <c r="E591" s="23">
        <v>400</v>
      </c>
      <c r="F591" s="23"/>
      <c r="G591" s="37">
        <f t="shared" si="412"/>
        <v>65275</v>
      </c>
      <c r="H591" s="25">
        <v>1250</v>
      </c>
      <c r="I591" s="37">
        <f t="shared" si="413"/>
        <v>64025</v>
      </c>
      <c r="J591" s="25">
        <v>12000</v>
      </c>
      <c r="K591" s="25"/>
      <c r="L591" s="25"/>
      <c r="M591" s="25"/>
      <c r="N591" s="23">
        <v>1000</v>
      </c>
      <c r="O591" s="23">
        <v>360</v>
      </c>
      <c r="P591" s="25">
        <v>200</v>
      </c>
      <c r="Q591" s="25">
        <v>1</v>
      </c>
      <c r="R591" s="23">
        <f t="shared" si="414"/>
        <v>13561</v>
      </c>
      <c r="S591" s="24">
        <f t="shared" si="415"/>
        <v>50464</v>
      </c>
    </row>
    <row r="592" spans="1:19" ht="20.100000000000001" customHeight="1">
      <c r="A592" s="22">
        <v>44317</v>
      </c>
      <c r="B592" s="24">
        <v>51900</v>
      </c>
      <c r="C592" s="23">
        <f t="shared" si="416"/>
        <v>8823</v>
      </c>
      <c r="D592" s="23">
        <f t="shared" si="417"/>
        <v>4152</v>
      </c>
      <c r="E592" s="23">
        <v>400</v>
      </c>
      <c r="F592" s="23"/>
      <c r="G592" s="37">
        <f t="shared" si="412"/>
        <v>65275</v>
      </c>
      <c r="H592" s="25">
        <v>1250</v>
      </c>
      <c r="I592" s="37">
        <f t="shared" si="413"/>
        <v>64025</v>
      </c>
      <c r="J592" s="25">
        <v>12000</v>
      </c>
      <c r="K592" s="25"/>
      <c r="L592" s="25"/>
      <c r="M592" s="25"/>
      <c r="N592" s="23">
        <v>1000</v>
      </c>
      <c r="O592" s="23">
        <v>360</v>
      </c>
      <c r="P592" s="25">
        <v>200</v>
      </c>
      <c r="Q592" s="25">
        <v>1</v>
      </c>
      <c r="R592" s="23">
        <f t="shared" si="414"/>
        <v>13561</v>
      </c>
      <c r="S592" s="24">
        <f t="shared" si="415"/>
        <v>50464</v>
      </c>
    </row>
    <row r="593" spans="1:19" ht="20.100000000000001" customHeight="1">
      <c r="A593" s="22">
        <v>44348</v>
      </c>
      <c r="B593" s="24">
        <v>51900</v>
      </c>
      <c r="C593" s="23">
        <f t="shared" si="416"/>
        <v>8823</v>
      </c>
      <c r="D593" s="23">
        <f t="shared" si="417"/>
        <v>4152</v>
      </c>
      <c r="E593" s="23">
        <v>400</v>
      </c>
      <c r="F593" s="23"/>
      <c r="G593" s="37">
        <f t="shared" si="412"/>
        <v>65275</v>
      </c>
      <c r="H593" s="25">
        <v>1250</v>
      </c>
      <c r="I593" s="37">
        <f t="shared" si="413"/>
        <v>64025</v>
      </c>
      <c r="J593" s="25">
        <v>12000</v>
      </c>
      <c r="K593" s="25"/>
      <c r="L593" s="25"/>
      <c r="M593" s="25"/>
      <c r="N593" s="23">
        <v>1000</v>
      </c>
      <c r="O593" s="23">
        <v>360</v>
      </c>
      <c r="P593" s="25">
        <v>200</v>
      </c>
      <c r="Q593" s="25">
        <v>1</v>
      </c>
      <c r="R593" s="23">
        <f t="shared" si="414"/>
        <v>13561</v>
      </c>
      <c r="S593" s="24">
        <f t="shared" si="415"/>
        <v>50464</v>
      </c>
    </row>
    <row r="594" spans="1:19" ht="20.100000000000001" customHeight="1">
      <c r="A594" s="22">
        <v>44378</v>
      </c>
      <c r="B594" s="24">
        <v>53500</v>
      </c>
      <c r="C594" s="23">
        <f t="shared" si="416"/>
        <v>9095</v>
      </c>
      <c r="D594" s="23">
        <f t="shared" si="417"/>
        <v>4280</v>
      </c>
      <c r="E594" s="23">
        <v>400</v>
      </c>
      <c r="F594" s="23"/>
      <c r="G594" s="37">
        <f t="shared" si="412"/>
        <v>67275</v>
      </c>
      <c r="H594" s="25">
        <v>1250</v>
      </c>
      <c r="I594" s="37">
        <f t="shared" si="413"/>
        <v>66025</v>
      </c>
      <c r="J594" s="25">
        <v>12000</v>
      </c>
      <c r="K594" s="25"/>
      <c r="L594" s="25"/>
      <c r="M594" s="25"/>
      <c r="N594" s="23">
        <v>1000</v>
      </c>
      <c r="O594" s="23">
        <v>360</v>
      </c>
      <c r="P594" s="25">
        <v>200</v>
      </c>
      <c r="Q594" s="25">
        <v>1</v>
      </c>
      <c r="R594" s="23">
        <f t="shared" si="414"/>
        <v>13561</v>
      </c>
      <c r="S594" s="24">
        <f t="shared" si="415"/>
        <v>52464</v>
      </c>
    </row>
    <row r="595" spans="1:19" ht="20.100000000000001" customHeight="1">
      <c r="A595" s="22">
        <v>44409</v>
      </c>
      <c r="B595" s="24">
        <v>53500</v>
      </c>
      <c r="C595" s="23">
        <f t="shared" si="416"/>
        <v>9095</v>
      </c>
      <c r="D595" s="23">
        <f t="shared" si="417"/>
        <v>4280</v>
      </c>
      <c r="E595" s="23"/>
      <c r="F595" s="23"/>
      <c r="G595" s="37">
        <f t="shared" si="412"/>
        <v>66875</v>
      </c>
      <c r="H595" s="25">
        <v>1250</v>
      </c>
      <c r="I595" s="37">
        <f t="shared" si="413"/>
        <v>65625</v>
      </c>
      <c r="J595" s="25">
        <v>12000</v>
      </c>
      <c r="K595" s="25"/>
      <c r="L595" s="25"/>
      <c r="M595" s="25"/>
      <c r="N595" s="23">
        <v>1000</v>
      </c>
      <c r="O595" s="23">
        <v>360</v>
      </c>
      <c r="P595" s="25">
        <v>200</v>
      </c>
      <c r="Q595" s="25">
        <v>1</v>
      </c>
      <c r="R595" s="23">
        <f t="shared" si="414"/>
        <v>13561</v>
      </c>
      <c r="S595" s="24">
        <f t="shared" si="415"/>
        <v>52064</v>
      </c>
    </row>
    <row r="596" spans="1:19" ht="20.100000000000001" customHeight="1">
      <c r="A596" s="22">
        <v>44440</v>
      </c>
      <c r="B596" s="24">
        <v>69051</v>
      </c>
      <c r="C596" s="23"/>
      <c r="D596" s="23"/>
      <c r="E596" s="23"/>
      <c r="F596" s="23"/>
      <c r="G596" s="37">
        <f t="shared" si="412"/>
        <v>69051</v>
      </c>
      <c r="H596" s="37"/>
      <c r="I596" s="37">
        <f t="shared" si="413"/>
        <v>69051</v>
      </c>
      <c r="J596" s="25"/>
      <c r="K596" s="25"/>
      <c r="L596" s="25"/>
      <c r="M596" s="25"/>
      <c r="N596" s="23">
        <v>7000</v>
      </c>
      <c r="O596" s="23"/>
      <c r="P596" s="25"/>
      <c r="Q596" s="25">
        <v>1</v>
      </c>
      <c r="R596" s="23">
        <f t="shared" si="414"/>
        <v>7001</v>
      </c>
      <c r="S596" s="24">
        <f t="shared" si="415"/>
        <v>62050</v>
      </c>
    </row>
    <row r="597" spans="1:19" ht="20.100000000000001" customHeight="1">
      <c r="A597" s="22">
        <v>44440</v>
      </c>
      <c r="B597" s="24"/>
      <c r="C597" s="23">
        <f t="shared" si="416"/>
        <v>0</v>
      </c>
      <c r="D597" s="23">
        <f t="shared" si="417"/>
        <v>0</v>
      </c>
      <c r="E597" s="23"/>
      <c r="F597" s="23"/>
      <c r="G597" s="25">
        <f t="shared" ref="G597:G601" si="418">SUM(B597:F597)</f>
        <v>0</v>
      </c>
      <c r="H597" s="37"/>
      <c r="I597" s="37">
        <f t="shared" si="413"/>
        <v>0</v>
      </c>
      <c r="J597" s="25"/>
      <c r="K597" s="25"/>
      <c r="L597" s="25"/>
      <c r="M597" s="25"/>
      <c r="N597" s="23"/>
      <c r="O597" s="23"/>
      <c r="P597" s="25"/>
      <c r="Q597" s="25"/>
      <c r="R597" s="23">
        <f t="shared" si="414"/>
        <v>0</v>
      </c>
      <c r="S597" s="24">
        <f t="shared" si="415"/>
        <v>0</v>
      </c>
    </row>
    <row r="598" spans="1:19" ht="20.100000000000001" customHeight="1">
      <c r="A598" s="22">
        <v>44470</v>
      </c>
      <c r="B598" s="24"/>
      <c r="C598" s="23">
        <f t="shared" si="416"/>
        <v>0</v>
      </c>
      <c r="D598" s="23">
        <f t="shared" si="417"/>
        <v>0</v>
      </c>
      <c r="E598" s="23"/>
      <c r="F598" s="23"/>
      <c r="G598" s="25">
        <f t="shared" si="418"/>
        <v>0</v>
      </c>
      <c r="H598" s="37"/>
      <c r="I598" s="37">
        <f t="shared" si="413"/>
        <v>0</v>
      </c>
      <c r="J598" s="25"/>
      <c r="K598" s="25"/>
      <c r="L598" s="25"/>
      <c r="M598" s="25"/>
      <c r="N598" s="23"/>
      <c r="O598" s="23"/>
      <c r="P598" s="25"/>
      <c r="Q598" s="25"/>
      <c r="R598" s="23">
        <f t="shared" si="414"/>
        <v>0</v>
      </c>
      <c r="S598" s="24">
        <f t="shared" si="415"/>
        <v>0</v>
      </c>
    </row>
    <row r="599" spans="1:19" ht="20.100000000000001" customHeight="1">
      <c r="A599" s="22">
        <v>44501</v>
      </c>
      <c r="B599" s="24"/>
      <c r="C599" s="23">
        <f t="shared" si="416"/>
        <v>0</v>
      </c>
      <c r="D599" s="23">
        <f t="shared" si="417"/>
        <v>0</v>
      </c>
      <c r="E599" s="23"/>
      <c r="F599" s="23"/>
      <c r="G599" s="25">
        <f t="shared" si="418"/>
        <v>0</v>
      </c>
      <c r="H599" s="37"/>
      <c r="I599" s="37">
        <f t="shared" si="413"/>
        <v>0</v>
      </c>
      <c r="J599" s="25"/>
      <c r="K599" s="25"/>
      <c r="L599" s="25"/>
      <c r="M599" s="25"/>
      <c r="N599" s="23"/>
      <c r="O599" s="23"/>
      <c r="P599" s="25"/>
      <c r="Q599" s="25"/>
      <c r="R599" s="23">
        <f t="shared" si="414"/>
        <v>0</v>
      </c>
      <c r="S599" s="24">
        <f t="shared" si="415"/>
        <v>0</v>
      </c>
    </row>
    <row r="600" spans="1:19" ht="20.100000000000001" customHeight="1">
      <c r="A600" s="22">
        <v>44531</v>
      </c>
      <c r="B600" s="24"/>
      <c r="C600" s="23">
        <f t="shared" si="416"/>
        <v>0</v>
      </c>
      <c r="D600" s="23">
        <f t="shared" si="417"/>
        <v>0</v>
      </c>
      <c r="E600" s="23"/>
      <c r="F600" s="23"/>
      <c r="G600" s="25">
        <f t="shared" si="418"/>
        <v>0</v>
      </c>
      <c r="H600" s="37"/>
      <c r="I600" s="37">
        <f t="shared" si="413"/>
        <v>0</v>
      </c>
      <c r="J600" s="25"/>
      <c r="K600" s="25"/>
      <c r="L600" s="25"/>
      <c r="M600" s="25"/>
      <c r="N600" s="23"/>
      <c r="O600" s="23"/>
      <c r="P600" s="25"/>
      <c r="Q600" s="25"/>
      <c r="R600" s="23">
        <f t="shared" si="414"/>
        <v>0</v>
      </c>
      <c r="S600" s="24">
        <f t="shared" si="415"/>
        <v>0</v>
      </c>
    </row>
    <row r="601" spans="1:19" ht="20.100000000000001" customHeight="1">
      <c r="A601" s="22">
        <v>44562</v>
      </c>
      <c r="B601" s="24"/>
      <c r="C601" s="23">
        <f t="shared" si="416"/>
        <v>0</v>
      </c>
      <c r="D601" s="23">
        <f t="shared" si="417"/>
        <v>0</v>
      </c>
      <c r="E601" s="23"/>
      <c r="F601" s="23"/>
      <c r="G601" s="25">
        <f t="shared" si="418"/>
        <v>0</v>
      </c>
      <c r="H601" s="37"/>
      <c r="I601" s="37">
        <f t="shared" si="413"/>
        <v>0</v>
      </c>
      <c r="J601" s="25"/>
      <c r="K601" s="25"/>
      <c r="L601" s="25"/>
      <c r="M601" s="25"/>
      <c r="N601" s="23"/>
      <c r="O601" s="23"/>
      <c r="P601" s="25"/>
      <c r="Q601" s="25"/>
      <c r="R601" s="23">
        <f t="shared" si="414"/>
        <v>0</v>
      </c>
      <c r="S601" s="24">
        <f t="shared" si="415"/>
        <v>0</v>
      </c>
    </row>
    <row r="602" spans="1:19" ht="20.100000000000001" customHeight="1">
      <c r="A602" s="22">
        <v>44593</v>
      </c>
      <c r="B602" s="24"/>
      <c r="C602" s="23">
        <f t="shared" si="416"/>
        <v>0</v>
      </c>
      <c r="D602" s="23">
        <f t="shared" si="417"/>
        <v>0</v>
      </c>
      <c r="E602" s="23"/>
      <c r="F602" s="23"/>
      <c r="G602" s="23"/>
      <c r="H602" s="37"/>
      <c r="I602" s="37">
        <f t="shared" si="413"/>
        <v>0</v>
      </c>
      <c r="J602" s="25"/>
      <c r="K602" s="25"/>
      <c r="L602" s="25"/>
      <c r="M602" s="25"/>
      <c r="N602" s="23"/>
      <c r="O602" s="23"/>
      <c r="P602" s="25"/>
      <c r="Q602" s="25"/>
      <c r="R602" s="23">
        <f t="shared" si="414"/>
        <v>0</v>
      </c>
      <c r="S602" s="24">
        <f t="shared" si="415"/>
        <v>0</v>
      </c>
    </row>
    <row r="603" spans="1:19" ht="20.100000000000001" customHeight="1">
      <c r="A603" s="26" t="s">
        <v>4</v>
      </c>
      <c r="B603" s="24">
        <f>SUM(B590:B602)</f>
        <v>383651</v>
      </c>
      <c r="C603" s="24">
        <f t="shared" ref="C603" si="419">SUM(C590:C602)</f>
        <v>53482</v>
      </c>
      <c r="D603" s="24">
        <f t="shared" ref="D603" si="420">SUM(D590:D602)</f>
        <v>25168</v>
      </c>
      <c r="E603" s="24">
        <f t="shared" ref="E603" si="421">SUM(E590:E602)</f>
        <v>2000</v>
      </c>
      <c r="F603" s="24">
        <f t="shared" ref="F603" si="422">SUM(F590:F602)</f>
        <v>0</v>
      </c>
      <c r="G603" s="24">
        <f t="shared" ref="G603:S603" si="423">SUM(G590:G602)</f>
        <v>464301</v>
      </c>
      <c r="H603" s="24">
        <f t="shared" si="423"/>
        <v>7500</v>
      </c>
      <c r="I603" s="24">
        <f t="shared" si="423"/>
        <v>456801</v>
      </c>
      <c r="J603" s="24">
        <f t="shared" si="423"/>
        <v>72000</v>
      </c>
      <c r="K603" s="24">
        <f t="shared" si="423"/>
        <v>0</v>
      </c>
      <c r="L603" s="24">
        <f t="shared" si="423"/>
        <v>0</v>
      </c>
      <c r="M603" s="24">
        <f t="shared" si="423"/>
        <v>0</v>
      </c>
      <c r="N603" s="24">
        <f t="shared" si="423"/>
        <v>13000</v>
      </c>
      <c r="O603" s="24">
        <f t="shared" si="423"/>
        <v>2160</v>
      </c>
      <c r="P603" s="24">
        <f t="shared" si="423"/>
        <v>1200</v>
      </c>
      <c r="Q603" s="24">
        <f t="shared" si="423"/>
        <v>7</v>
      </c>
      <c r="R603" s="24">
        <f t="shared" si="423"/>
        <v>88367</v>
      </c>
      <c r="S603" s="24">
        <f t="shared" si="423"/>
        <v>368434</v>
      </c>
    </row>
    <row r="604" spans="1:19" ht="20.100000000000001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1:19" ht="20.100000000000001" customHeight="1">
      <c r="A605" s="18"/>
      <c r="B605" s="18"/>
      <c r="C605" s="18"/>
      <c r="D605" s="18"/>
      <c r="E605" s="31"/>
      <c r="F605" s="31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1:19" ht="20.100000000000001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1:19" ht="20.100000000000001" customHeight="1">
      <c r="A607" s="69" t="s">
        <v>23</v>
      </c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</row>
    <row r="608" spans="1:19" ht="20.100000000000001" customHeight="1">
      <c r="A608" s="69" t="s">
        <v>47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</row>
    <row r="609" spans="1:19" ht="20.100000000000001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1:19" ht="20.100000000000001" customHeight="1">
      <c r="A610" s="18" t="s">
        <v>254</v>
      </c>
      <c r="B610" s="18"/>
      <c r="C610" s="18"/>
      <c r="D610" s="18"/>
      <c r="E610" s="18"/>
      <c r="F610" s="18"/>
      <c r="G610" s="18"/>
      <c r="H610" s="18" t="s">
        <v>178</v>
      </c>
      <c r="I610" s="18"/>
      <c r="J610" s="19"/>
      <c r="K610" s="19"/>
      <c r="L610" s="19"/>
      <c r="M610" s="18"/>
      <c r="N610" s="18"/>
      <c r="O610" s="18"/>
      <c r="P610" s="18"/>
      <c r="Q610" s="18"/>
      <c r="R610" s="18"/>
      <c r="S610" s="18"/>
    </row>
    <row r="611" spans="1:19" ht="20.100000000000001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9"/>
      <c r="K611" s="19"/>
      <c r="L611" s="19"/>
      <c r="M611" s="18"/>
      <c r="N611" s="18"/>
      <c r="O611" s="18"/>
      <c r="P611" s="18"/>
      <c r="Q611" s="18"/>
      <c r="R611" s="18"/>
      <c r="S611" s="18"/>
    </row>
    <row r="612" spans="1:19" ht="39.950000000000003" customHeight="1">
      <c r="A612" s="54" t="s">
        <v>0</v>
      </c>
      <c r="B612" s="54" t="s">
        <v>1</v>
      </c>
      <c r="C612" s="54" t="s">
        <v>2</v>
      </c>
      <c r="D612" s="54" t="s">
        <v>3</v>
      </c>
      <c r="E612" s="54" t="s">
        <v>104</v>
      </c>
      <c r="F612" s="54" t="s">
        <v>127</v>
      </c>
      <c r="G612" s="54" t="s">
        <v>4</v>
      </c>
      <c r="H612" s="54" t="s">
        <v>133</v>
      </c>
      <c r="I612" s="54" t="s">
        <v>4</v>
      </c>
      <c r="J612" s="54" t="s">
        <v>8</v>
      </c>
      <c r="K612" s="54" t="s">
        <v>13</v>
      </c>
      <c r="L612" s="54" t="s">
        <v>159</v>
      </c>
      <c r="M612" s="54" t="s">
        <v>22</v>
      </c>
      <c r="N612" s="54" t="s">
        <v>136</v>
      </c>
      <c r="O612" s="54" t="s">
        <v>137</v>
      </c>
      <c r="P612" s="54" t="s">
        <v>130</v>
      </c>
      <c r="Q612" s="54" t="s">
        <v>121</v>
      </c>
      <c r="R612" s="54" t="s">
        <v>5</v>
      </c>
      <c r="S612" s="54" t="s">
        <v>7</v>
      </c>
    </row>
    <row r="613" spans="1:19" ht="20.100000000000001" customHeight="1">
      <c r="A613" s="22">
        <v>44256</v>
      </c>
      <c r="B613" s="24">
        <v>48900</v>
      </c>
      <c r="C613" s="23">
        <f>ROUND((B613)*0.17,0)</f>
        <v>8313</v>
      </c>
      <c r="D613" s="23">
        <f>ROUND((B613)*0.08,0)</f>
        <v>3912</v>
      </c>
      <c r="E613" s="23">
        <v>400</v>
      </c>
      <c r="F613" s="23"/>
      <c r="G613" s="37">
        <f t="shared" ref="G613:G617" si="424">SUM(B613:F613)</f>
        <v>61525</v>
      </c>
      <c r="H613" s="37"/>
      <c r="I613" s="37">
        <f t="shared" ref="I613:I617" si="425">G613-H613</f>
        <v>61525</v>
      </c>
      <c r="J613" s="25"/>
      <c r="K613" s="25">
        <v>3300</v>
      </c>
      <c r="L613" s="25"/>
      <c r="M613" s="25"/>
      <c r="N613" s="23"/>
      <c r="O613" s="23">
        <v>360</v>
      </c>
      <c r="P613" s="25">
        <v>200</v>
      </c>
      <c r="Q613" s="25">
        <v>1</v>
      </c>
      <c r="R613" s="23">
        <f t="shared" ref="R613:R617" si="426">SUM(J613:Q613)</f>
        <v>3861</v>
      </c>
      <c r="S613" s="24">
        <f t="shared" ref="S613:S617" si="427">I613-R613</f>
        <v>57664</v>
      </c>
    </row>
    <row r="614" spans="1:19" ht="20.100000000000001" customHeight="1">
      <c r="A614" s="22">
        <v>44287</v>
      </c>
      <c r="B614" s="24">
        <v>48900</v>
      </c>
      <c r="C614" s="23">
        <f t="shared" ref="C614:C617" si="428">ROUND((B614)*0.17,0)</f>
        <v>8313</v>
      </c>
      <c r="D614" s="23">
        <f t="shared" ref="D614:D617" si="429">ROUND((B614)*0.08,0)</f>
        <v>3912</v>
      </c>
      <c r="E614" s="23">
        <v>400</v>
      </c>
      <c r="F614" s="23">
        <v>11375</v>
      </c>
      <c r="G614" s="37">
        <f t="shared" si="424"/>
        <v>72900</v>
      </c>
      <c r="H614" s="37"/>
      <c r="I614" s="37">
        <f t="shared" si="425"/>
        <v>72900</v>
      </c>
      <c r="J614" s="25"/>
      <c r="K614" s="25">
        <v>3300</v>
      </c>
      <c r="L614" s="25"/>
      <c r="M614" s="25"/>
      <c r="N614" s="23"/>
      <c r="O614" s="23">
        <v>360</v>
      </c>
      <c r="P614" s="25">
        <v>200</v>
      </c>
      <c r="Q614" s="25">
        <v>1</v>
      </c>
      <c r="R614" s="23">
        <f t="shared" si="426"/>
        <v>3861</v>
      </c>
      <c r="S614" s="24">
        <f t="shared" si="427"/>
        <v>69039</v>
      </c>
    </row>
    <row r="615" spans="1:19" ht="20.100000000000001" customHeight="1">
      <c r="A615" s="22">
        <v>44317</v>
      </c>
      <c r="B615" s="24">
        <v>48900</v>
      </c>
      <c r="C615" s="23">
        <f t="shared" si="428"/>
        <v>8313</v>
      </c>
      <c r="D615" s="23">
        <f t="shared" si="429"/>
        <v>3912</v>
      </c>
      <c r="E615" s="23">
        <v>400</v>
      </c>
      <c r="F615" s="23"/>
      <c r="G615" s="37">
        <f t="shared" si="424"/>
        <v>61525</v>
      </c>
      <c r="H615" s="37"/>
      <c r="I615" s="37">
        <f t="shared" si="425"/>
        <v>61525</v>
      </c>
      <c r="J615" s="25"/>
      <c r="K615" s="25">
        <v>3300</v>
      </c>
      <c r="L615" s="25"/>
      <c r="M615" s="25"/>
      <c r="N615" s="23"/>
      <c r="O615" s="23">
        <v>360</v>
      </c>
      <c r="P615" s="25">
        <v>200</v>
      </c>
      <c r="Q615" s="25">
        <v>1</v>
      </c>
      <c r="R615" s="23">
        <f t="shared" si="426"/>
        <v>3861</v>
      </c>
      <c r="S615" s="24">
        <f t="shared" si="427"/>
        <v>57664</v>
      </c>
    </row>
    <row r="616" spans="1:19" ht="20.100000000000001" customHeight="1">
      <c r="A616" s="22">
        <v>44348</v>
      </c>
      <c r="B616" s="24">
        <v>48900</v>
      </c>
      <c r="C616" s="23">
        <f t="shared" si="428"/>
        <v>8313</v>
      </c>
      <c r="D616" s="23">
        <f t="shared" si="429"/>
        <v>3912</v>
      </c>
      <c r="E616" s="23">
        <v>400</v>
      </c>
      <c r="F616" s="23"/>
      <c r="G616" s="37">
        <f t="shared" si="424"/>
        <v>61525</v>
      </c>
      <c r="H616" s="37"/>
      <c r="I616" s="37">
        <f t="shared" si="425"/>
        <v>61525</v>
      </c>
      <c r="J616" s="25"/>
      <c r="K616" s="25"/>
      <c r="L616" s="25"/>
      <c r="M616" s="25"/>
      <c r="N616" s="23"/>
      <c r="O616" s="23">
        <v>360</v>
      </c>
      <c r="P616" s="25">
        <v>200</v>
      </c>
      <c r="Q616" s="25">
        <v>1</v>
      </c>
      <c r="R616" s="23">
        <f t="shared" si="426"/>
        <v>561</v>
      </c>
      <c r="S616" s="24">
        <f t="shared" si="427"/>
        <v>60964</v>
      </c>
    </row>
    <row r="617" spans="1:19" ht="20.100000000000001" customHeight="1">
      <c r="A617" s="22">
        <v>44378</v>
      </c>
      <c r="B617" s="24">
        <v>48900</v>
      </c>
      <c r="C617" s="23">
        <f t="shared" si="428"/>
        <v>8313</v>
      </c>
      <c r="D617" s="23">
        <f t="shared" si="429"/>
        <v>3912</v>
      </c>
      <c r="E617" s="23">
        <v>400</v>
      </c>
      <c r="F617" s="23"/>
      <c r="G617" s="37">
        <f t="shared" si="424"/>
        <v>61525</v>
      </c>
      <c r="H617" s="37"/>
      <c r="I617" s="37">
        <f t="shared" si="425"/>
        <v>61525</v>
      </c>
      <c r="J617" s="25"/>
      <c r="K617" s="25"/>
      <c r="L617" s="25"/>
      <c r="M617" s="25"/>
      <c r="N617" s="23"/>
      <c r="O617" s="23">
        <v>360</v>
      </c>
      <c r="P617" s="25">
        <v>200</v>
      </c>
      <c r="Q617" s="25">
        <v>1</v>
      </c>
      <c r="R617" s="23">
        <f t="shared" si="426"/>
        <v>561</v>
      </c>
      <c r="S617" s="24">
        <f t="shared" si="427"/>
        <v>60964</v>
      </c>
    </row>
    <row r="618" spans="1:19" ht="20.100000000000001" customHeight="1">
      <c r="A618" s="22">
        <v>44409</v>
      </c>
      <c r="B618" s="24">
        <v>0</v>
      </c>
      <c r="C618" s="23">
        <f t="shared" ref="C618:C619" si="430">ROUND((B618)*0.17,0)</f>
        <v>0</v>
      </c>
      <c r="D618" s="23">
        <f t="shared" ref="D618:D619" si="431">ROUND((B618)*0.08,0)</f>
        <v>0</v>
      </c>
      <c r="E618" s="23">
        <v>0</v>
      </c>
      <c r="F618" s="23"/>
      <c r="G618" s="37">
        <f t="shared" ref="G618:G619" si="432">SUM(B618:F618)</f>
        <v>0</v>
      </c>
      <c r="H618" s="37"/>
      <c r="I618" s="37">
        <f t="shared" ref="I618:I619" si="433">G618-H618</f>
        <v>0</v>
      </c>
      <c r="J618" s="25"/>
      <c r="K618" s="25"/>
      <c r="L618" s="25"/>
      <c r="M618" s="25"/>
      <c r="N618" s="23"/>
      <c r="O618" s="23">
        <v>0</v>
      </c>
      <c r="P618" s="25">
        <v>0</v>
      </c>
      <c r="Q618" s="25">
        <v>0</v>
      </c>
      <c r="R618" s="23">
        <f t="shared" ref="R618:R619" si="434">SUM(J618:Q618)</f>
        <v>0</v>
      </c>
      <c r="S618" s="24">
        <f t="shared" ref="S618:S619" si="435">I618-R618</f>
        <v>0</v>
      </c>
    </row>
    <row r="619" spans="1:19" ht="20.100000000000001" customHeight="1">
      <c r="A619" s="22">
        <v>44440</v>
      </c>
      <c r="B619" s="24">
        <v>0</v>
      </c>
      <c r="C619" s="23">
        <f t="shared" si="430"/>
        <v>0</v>
      </c>
      <c r="D619" s="23">
        <f t="shared" si="431"/>
        <v>0</v>
      </c>
      <c r="E619" s="23">
        <v>0</v>
      </c>
      <c r="F619" s="23">
        <v>9625</v>
      </c>
      <c r="G619" s="37">
        <f t="shared" si="432"/>
        <v>9625</v>
      </c>
      <c r="H619" s="37"/>
      <c r="I619" s="37">
        <f t="shared" si="433"/>
        <v>9625</v>
      </c>
      <c r="J619" s="25"/>
      <c r="K619" s="25"/>
      <c r="L619" s="25"/>
      <c r="M619" s="25"/>
      <c r="N619" s="23">
        <v>1000</v>
      </c>
      <c r="O619" s="23">
        <v>0</v>
      </c>
      <c r="P619" s="25">
        <v>0</v>
      </c>
      <c r="Q619" s="25">
        <v>1</v>
      </c>
      <c r="R619" s="23">
        <f t="shared" si="434"/>
        <v>1001</v>
      </c>
      <c r="S619" s="24">
        <f t="shared" si="435"/>
        <v>8624</v>
      </c>
    </row>
    <row r="620" spans="1:19" ht="20.100000000000001" customHeight="1">
      <c r="A620" s="22">
        <v>44440</v>
      </c>
      <c r="B620" s="23"/>
      <c r="C620" s="23"/>
      <c r="D620" s="23"/>
      <c r="E620" s="23"/>
      <c r="F620" s="23"/>
      <c r="G620" s="25">
        <f t="shared" ref="G620:G624" si="436">SUM(B620:F620)</f>
        <v>0</v>
      </c>
      <c r="H620" s="37"/>
      <c r="I620" s="37"/>
      <c r="J620" s="25"/>
      <c r="K620" s="25"/>
      <c r="L620" s="25"/>
      <c r="M620" s="25"/>
      <c r="N620" s="23"/>
      <c r="O620" s="23"/>
      <c r="P620" s="25"/>
      <c r="Q620" s="25"/>
      <c r="R620" s="23"/>
      <c r="S620" s="24"/>
    </row>
    <row r="621" spans="1:19" ht="20.100000000000001" customHeight="1">
      <c r="A621" s="22">
        <v>44470</v>
      </c>
      <c r="B621" s="23"/>
      <c r="C621" s="23"/>
      <c r="D621" s="23"/>
      <c r="E621" s="23"/>
      <c r="F621" s="23"/>
      <c r="G621" s="25">
        <f t="shared" si="436"/>
        <v>0</v>
      </c>
      <c r="H621" s="37"/>
      <c r="I621" s="37"/>
      <c r="J621" s="25"/>
      <c r="K621" s="25"/>
      <c r="L621" s="25"/>
      <c r="M621" s="25"/>
      <c r="N621" s="23"/>
      <c r="O621" s="23"/>
      <c r="P621" s="25"/>
      <c r="Q621" s="25"/>
      <c r="R621" s="23"/>
      <c r="S621" s="24"/>
    </row>
    <row r="622" spans="1:19" ht="20.100000000000001" customHeight="1">
      <c r="A622" s="22">
        <v>44501</v>
      </c>
      <c r="B622" s="23"/>
      <c r="C622" s="23"/>
      <c r="D622" s="23"/>
      <c r="E622" s="23"/>
      <c r="F622" s="23"/>
      <c r="G622" s="25">
        <f t="shared" si="436"/>
        <v>0</v>
      </c>
      <c r="H622" s="37"/>
      <c r="I622" s="37"/>
      <c r="J622" s="25"/>
      <c r="K622" s="25"/>
      <c r="L622" s="25"/>
      <c r="M622" s="25"/>
      <c r="N622" s="23"/>
      <c r="O622" s="23"/>
      <c r="P622" s="25"/>
      <c r="Q622" s="25"/>
      <c r="R622" s="23"/>
      <c r="S622" s="24"/>
    </row>
    <row r="623" spans="1:19" ht="20.100000000000001" customHeight="1">
      <c r="A623" s="22">
        <v>44531</v>
      </c>
      <c r="B623" s="23"/>
      <c r="C623" s="23"/>
      <c r="D623" s="23"/>
      <c r="E623" s="23"/>
      <c r="F623" s="23"/>
      <c r="G623" s="25">
        <f t="shared" si="436"/>
        <v>0</v>
      </c>
      <c r="H623" s="37"/>
      <c r="I623" s="37"/>
      <c r="J623" s="25"/>
      <c r="K623" s="25"/>
      <c r="L623" s="25"/>
      <c r="M623" s="25"/>
      <c r="N623" s="23"/>
      <c r="O623" s="23"/>
      <c r="P623" s="25"/>
      <c r="Q623" s="25"/>
      <c r="R623" s="23"/>
      <c r="S623" s="24"/>
    </row>
    <row r="624" spans="1:19" ht="20.100000000000001" customHeight="1">
      <c r="A624" s="22">
        <v>44562</v>
      </c>
      <c r="B624" s="23"/>
      <c r="C624" s="23"/>
      <c r="D624" s="23"/>
      <c r="E624" s="23"/>
      <c r="F624" s="23"/>
      <c r="G624" s="25">
        <f t="shared" si="436"/>
        <v>0</v>
      </c>
      <c r="H624" s="37"/>
      <c r="I624" s="37"/>
      <c r="J624" s="25"/>
      <c r="K624" s="25"/>
      <c r="L624" s="25"/>
      <c r="M624" s="25"/>
      <c r="N624" s="23"/>
      <c r="O624" s="23"/>
      <c r="P624" s="25"/>
      <c r="Q624" s="25"/>
      <c r="R624" s="23"/>
      <c r="S624" s="24"/>
    </row>
    <row r="625" spans="1:19" ht="20.100000000000001" customHeight="1">
      <c r="A625" s="22">
        <v>44593</v>
      </c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</row>
    <row r="626" spans="1:19" ht="20.100000000000001" customHeight="1">
      <c r="A626" s="26" t="s">
        <v>4</v>
      </c>
      <c r="B626" s="24">
        <f>SUM(B613:B625)</f>
        <v>244500</v>
      </c>
      <c r="C626" s="24">
        <f t="shared" ref="C626" si="437">SUM(C613:C625)</f>
        <v>41565</v>
      </c>
      <c r="D626" s="24">
        <f t="shared" ref="D626" si="438">SUM(D613:D625)</f>
        <v>19560</v>
      </c>
      <c r="E626" s="24">
        <f t="shared" ref="E626" si="439">SUM(E613:E625)</f>
        <v>2000</v>
      </c>
      <c r="F626" s="24">
        <f t="shared" ref="F626" si="440">SUM(F613:F625)</f>
        <v>21000</v>
      </c>
      <c r="G626" s="24">
        <f t="shared" ref="G626:S626" si="441">SUM(G613:G625)</f>
        <v>328625</v>
      </c>
      <c r="H626" s="24">
        <f t="shared" si="441"/>
        <v>0</v>
      </c>
      <c r="I626" s="24">
        <f t="shared" si="441"/>
        <v>328625</v>
      </c>
      <c r="J626" s="24">
        <f t="shared" si="441"/>
        <v>0</v>
      </c>
      <c r="K626" s="24">
        <f t="shared" si="441"/>
        <v>9900</v>
      </c>
      <c r="L626" s="24">
        <f t="shared" si="441"/>
        <v>0</v>
      </c>
      <c r="M626" s="24">
        <f t="shared" si="441"/>
        <v>0</v>
      </c>
      <c r="N626" s="24">
        <f t="shared" si="441"/>
        <v>1000</v>
      </c>
      <c r="O626" s="24">
        <f t="shared" si="441"/>
        <v>1800</v>
      </c>
      <c r="P626" s="24">
        <f t="shared" si="441"/>
        <v>1000</v>
      </c>
      <c r="Q626" s="24">
        <f t="shared" si="441"/>
        <v>6</v>
      </c>
      <c r="R626" s="24">
        <f t="shared" si="441"/>
        <v>13706</v>
      </c>
      <c r="S626" s="24">
        <f t="shared" si="441"/>
        <v>314919</v>
      </c>
    </row>
    <row r="627" spans="1:19" ht="20.100000000000001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1:19" ht="20.100000000000001" customHeight="1">
      <c r="A628" s="18"/>
      <c r="B628" s="18"/>
      <c r="C628" s="18"/>
      <c r="D628" s="18"/>
      <c r="E628" s="31"/>
      <c r="F628" s="31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1:19" ht="20.100000000000001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1:19" ht="20.100000000000001" customHeight="1">
      <c r="A630" s="69" t="s">
        <v>23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</row>
    <row r="631" spans="1:19" ht="20.100000000000001" customHeight="1">
      <c r="A631" s="69" t="s">
        <v>47</v>
      </c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</row>
    <row r="632" spans="1:19" ht="20.100000000000001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1:19" ht="20.100000000000001" customHeight="1">
      <c r="A633" s="18" t="s">
        <v>255</v>
      </c>
      <c r="B633" s="18"/>
      <c r="C633" s="18"/>
      <c r="D633" s="18"/>
      <c r="E633" s="18"/>
      <c r="F633" s="18"/>
      <c r="G633" s="18"/>
      <c r="H633" s="18" t="s">
        <v>161</v>
      </c>
      <c r="I633" s="18"/>
      <c r="J633" s="19"/>
      <c r="K633" s="19"/>
      <c r="L633" s="19"/>
      <c r="M633" s="18"/>
      <c r="N633" s="18"/>
      <c r="O633" s="18"/>
      <c r="P633" s="18"/>
      <c r="Q633" s="18"/>
      <c r="R633" s="18"/>
      <c r="S633" s="18"/>
    </row>
    <row r="634" spans="1:19" ht="20.100000000000001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9"/>
      <c r="K634" s="19"/>
      <c r="L634" s="19"/>
      <c r="M634" s="18"/>
      <c r="N634" s="18"/>
      <c r="O634" s="18"/>
      <c r="P634" s="18"/>
      <c r="Q634" s="18"/>
      <c r="R634" s="18"/>
      <c r="S634" s="18"/>
    </row>
    <row r="635" spans="1:19" ht="39.950000000000003" customHeight="1">
      <c r="A635" s="54" t="s">
        <v>0</v>
      </c>
      <c r="B635" s="54" t="s">
        <v>1</v>
      </c>
      <c r="C635" s="54" t="s">
        <v>2</v>
      </c>
      <c r="D635" s="54" t="s">
        <v>3</v>
      </c>
      <c r="E635" s="54" t="s">
        <v>104</v>
      </c>
      <c r="F635" s="54" t="s">
        <v>127</v>
      </c>
      <c r="G635" s="54" t="s">
        <v>4</v>
      </c>
      <c r="H635" s="54" t="s">
        <v>133</v>
      </c>
      <c r="I635" s="54" t="s">
        <v>4</v>
      </c>
      <c r="J635" s="54" t="s">
        <v>8</v>
      </c>
      <c r="K635" s="54" t="s">
        <v>13</v>
      </c>
      <c r="L635" s="54" t="s">
        <v>159</v>
      </c>
      <c r="M635" s="54" t="s">
        <v>22</v>
      </c>
      <c r="N635" s="54" t="s">
        <v>136</v>
      </c>
      <c r="O635" s="54" t="s">
        <v>137</v>
      </c>
      <c r="P635" s="54" t="s">
        <v>130</v>
      </c>
      <c r="Q635" s="54" t="s">
        <v>121</v>
      </c>
      <c r="R635" s="54" t="s">
        <v>5</v>
      </c>
      <c r="S635" s="54" t="s">
        <v>7</v>
      </c>
    </row>
    <row r="636" spans="1:19" ht="20.100000000000001" customHeight="1">
      <c r="A636" s="41">
        <v>44256</v>
      </c>
      <c r="B636" s="23">
        <v>58500</v>
      </c>
      <c r="C636" s="23">
        <f>ROUND((B636)*0.17,0)</f>
        <v>9945</v>
      </c>
      <c r="D636" s="23">
        <f>ROUND((B636)*0.08,0)</f>
        <v>4680</v>
      </c>
      <c r="E636" s="23">
        <v>400</v>
      </c>
      <c r="F636" s="23"/>
      <c r="G636" s="37">
        <f t="shared" ref="G636" si="442">SUM(B636:F636)</f>
        <v>73525</v>
      </c>
      <c r="H636" s="37"/>
      <c r="I636" s="37">
        <f t="shared" ref="I636:I647" si="443">G636-H636</f>
        <v>73525</v>
      </c>
      <c r="J636" s="25"/>
      <c r="K636" s="25"/>
      <c r="L636" s="25"/>
      <c r="M636" s="25"/>
      <c r="N636" s="23"/>
      <c r="O636" s="23">
        <v>480</v>
      </c>
      <c r="P636" s="25">
        <v>200</v>
      </c>
      <c r="Q636" s="25">
        <v>1</v>
      </c>
      <c r="R636" s="23">
        <f t="shared" ref="R636:R647" si="444">SUM(J636:Q636)</f>
        <v>681</v>
      </c>
      <c r="S636" s="24">
        <f t="shared" ref="S636:S647" si="445">I636-R636</f>
        <v>72844</v>
      </c>
    </row>
    <row r="637" spans="1:19" ht="20.100000000000001" customHeight="1">
      <c r="A637" s="41">
        <v>44287</v>
      </c>
      <c r="B637" s="23">
        <v>58500</v>
      </c>
      <c r="C637" s="23">
        <f t="shared" ref="C637:C640" si="446">ROUND((B637)*0.17,0)</f>
        <v>9945</v>
      </c>
      <c r="D637" s="23">
        <f t="shared" ref="D637:D640" si="447">ROUND((B637)*0.08,0)</f>
        <v>4680</v>
      </c>
      <c r="E637" s="23">
        <v>400</v>
      </c>
      <c r="F637" s="23"/>
      <c r="G637" s="37">
        <f t="shared" ref="G637" si="448">SUM(B637:F637)</f>
        <v>73525</v>
      </c>
      <c r="H637" s="37"/>
      <c r="I637" s="37">
        <f t="shared" si="443"/>
        <v>73525</v>
      </c>
      <c r="J637" s="25"/>
      <c r="K637" s="25"/>
      <c r="L637" s="25"/>
      <c r="M637" s="25"/>
      <c r="N637" s="23"/>
      <c r="O637" s="23">
        <v>480</v>
      </c>
      <c r="P637" s="25">
        <v>200</v>
      </c>
      <c r="Q637" s="25">
        <v>1</v>
      </c>
      <c r="R637" s="23">
        <f t="shared" si="444"/>
        <v>681</v>
      </c>
      <c r="S637" s="24">
        <f t="shared" si="445"/>
        <v>72844</v>
      </c>
    </row>
    <row r="638" spans="1:19" ht="20.100000000000001" customHeight="1">
      <c r="A638" s="41">
        <v>44317</v>
      </c>
      <c r="B638" s="23">
        <v>58500</v>
      </c>
      <c r="C638" s="23">
        <f t="shared" si="446"/>
        <v>9945</v>
      </c>
      <c r="D638" s="23">
        <f t="shared" si="447"/>
        <v>4680</v>
      </c>
      <c r="E638" s="23">
        <v>400</v>
      </c>
      <c r="F638" s="23"/>
      <c r="G638" s="37">
        <f t="shared" ref="G638" si="449">SUM(B638:F638)</f>
        <v>73525</v>
      </c>
      <c r="H638" s="37"/>
      <c r="I638" s="37">
        <f t="shared" si="443"/>
        <v>73525</v>
      </c>
      <c r="J638" s="25"/>
      <c r="K638" s="25"/>
      <c r="L638" s="25"/>
      <c r="M638" s="25"/>
      <c r="N638" s="23"/>
      <c r="O638" s="23">
        <v>480</v>
      </c>
      <c r="P638" s="25">
        <v>200</v>
      </c>
      <c r="Q638" s="25">
        <v>1</v>
      </c>
      <c r="R638" s="23">
        <f t="shared" si="444"/>
        <v>681</v>
      </c>
      <c r="S638" s="24">
        <f t="shared" si="445"/>
        <v>72844</v>
      </c>
    </row>
    <row r="639" spans="1:19" ht="20.100000000000001" customHeight="1">
      <c r="A639" s="41">
        <v>44348</v>
      </c>
      <c r="B639" s="23">
        <f>B638</f>
        <v>58500</v>
      </c>
      <c r="C639" s="23">
        <f t="shared" si="446"/>
        <v>9945</v>
      </c>
      <c r="D639" s="23">
        <f t="shared" si="447"/>
        <v>4680</v>
      </c>
      <c r="E639" s="23">
        <v>400</v>
      </c>
      <c r="F639" s="23"/>
      <c r="G639" s="37">
        <f t="shared" ref="G639:G647" si="450">SUM(B639:F639)</f>
        <v>73525</v>
      </c>
      <c r="H639" s="18"/>
      <c r="I639" s="37">
        <f t="shared" si="443"/>
        <v>73525</v>
      </c>
      <c r="J639" s="23"/>
      <c r="K639" s="23"/>
      <c r="L639" s="23"/>
      <c r="M639" s="23"/>
      <c r="N639" s="23"/>
      <c r="O639" s="23"/>
      <c r="P639" s="25">
        <v>200</v>
      </c>
      <c r="Q639" s="25">
        <v>1</v>
      </c>
      <c r="R639" s="23">
        <f t="shared" si="444"/>
        <v>201</v>
      </c>
      <c r="S639" s="24">
        <f t="shared" si="445"/>
        <v>73324</v>
      </c>
    </row>
    <row r="640" spans="1:19" ht="20.100000000000001" customHeight="1">
      <c r="A640" s="41">
        <v>44378</v>
      </c>
      <c r="B640" s="23">
        <f>B639</f>
        <v>58500</v>
      </c>
      <c r="C640" s="23">
        <f t="shared" si="446"/>
        <v>9945</v>
      </c>
      <c r="D640" s="23">
        <f t="shared" si="447"/>
        <v>4680</v>
      </c>
      <c r="E640" s="23">
        <v>400</v>
      </c>
      <c r="F640" s="23"/>
      <c r="G640" s="37">
        <f t="shared" si="450"/>
        <v>73525</v>
      </c>
      <c r="H640" s="37"/>
      <c r="I640" s="37">
        <f t="shared" si="443"/>
        <v>73525</v>
      </c>
      <c r="J640" s="25"/>
      <c r="K640" s="25"/>
      <c r="L640" s="25"/>
      <c r="M640" s="25"/>
      <c r="N640" s="23"/>
      <c r="O640" s="23"/>
      <c r="P640" s="25">
        <v>200</v>
      </c>
      <c r="Q640" s="25">
        <v>1</v>
      </c>
      <c r="R640" s="23">
        <f t="shared" si="444"/>
        <v>201</v>
      </c>
      <c r="S640" s="24">
        <f t="shared" si="445"/>
        <v>73324</v>
      </c>
    </row>
    <row r="641" spans="1:19" ht="20.100000000000001" customHeight="1">
      <c r="A641" s="41">
        <v>44409</v>
      </c>
      <c r="B641" s="23"/>
      <c r="C641" s="23"/>
      <c r="D641" s="23"/>
      <c r="E641" s="23"/>
      <c r="F641" s="23"/>
      <c r="G641" s="25">
        <f t="shared" si="450"/>
        <v>0</v>
      </c>
      <c r="H641" s="37"/>
      <c r="I641" s="37">
        <f t="shared" si="443"/>
        <v>0</v>
      </c>
      <c r="J641" s="25"/>
      <c r="K641" s="25"/>
      <c r="L641" s="25"/>
      <c r="M641" s="25"/>
      <c r="N641" s="23"/>
      <c r="O641" s="23"/>
      <c r="P641" s="25"/>
      <c r="Q641" s="25"/>
      <c r="R641" s="23">
        <f t="shared" si="444"/>
        <v>0</v>
      </c>
      <c r="S641" s="24">
        <f t="shared" si="445"/>
        <v>0</v>
      </c>
    </row>
    <row r="642" spans="1:19" ht="20.100000000000001" customHeight="1">
      <c r="A642" s="41">
        <v>44440</v>
      </c>
      <c r="B642" s="23"/>
      <c r="C642" s="23"/>
      <c r="D642" s="23"/>
      <c r="E642" s="23"/>
      <c r="F642" s="23"/>
      <c r="G642" s="25">
        <f t="shared" si="450"/>
        <v>0</v>
      </c>
      <c r="H642" s="37"/>
      <c r="I642" s="37">
        <f t="shared" si="443"/>
        <v>0</v>
      </c>
      <c r="J642" s="25"/>
      <c r="K642" s="25"/>
      <c r="L642" s="25"/>
      <c r="M642" s="25"/>
      <c r="N642" s="23"/>
      <c r="O642" s="23"/>
      <c r="P642" s="25"/>
      <c r="Q642" s="25"/>
      <c r="R642" s="23">
        <f t="shared" si="444"/>
        <v>0</v>
      </c>
      <c r="S642" s="24">
        <f t="shared" si="445"/>
        <v>0</v>
      </c>
    </row>
    <row r="643" spans="1:19" ht="20.100000000000001" customHeight="1">
      <c r="A643" s="41">
        <v>44470</v>
      </c>
      <c r="B643" s="23"/>
      <c r="C643" s="23"/>
      <c r="D643" s="23"/>
      <c r="E643" s="23"/>
      <c r="F643" s="23"/>
      <c r="G643" s="25">
        <f t="shared" si="450"/>
        <v>0</v>
      </c>
      <c r="H643" s="37"/>
      <c r="I643" s="37">
        <f t="shared" si="443"/>
        <v>0</v>
      </c>
      <c r="J643" s="25"/>
      <c r="K643" s="25"/>
      <c r="L643" s="25"/>
      <c r="M643" s="25"/>
      <c r="N643" s="23"/>
      <c r="O643" s="23"/>
      <c r="P643" s="25"/>
      <c r="Q643" s="25"/>
      <c r="R643" s="23">
        <f t="shared" si="444"/>
        <v>0</v>
      </c>
      <c r="S643" s="24">
        <f t="shared" si="445"/>
        <v>0</v>
      </c>
    </row>
    <row r="644" spans="1:19" ht="20.100000000000001" customHeight="1">
      <c r="A644" s="41">
        <v>44501</v>
      </c>
      <c r="B644" s="23"/>
      <c r="C644" s="23"/>
      <c r="D644" s="23"/>
      <c r="E644" s="23"/>
      <c r="F644" s="23"/>
      <c r="G644" s="25">
        <f t="shared" si="450"/>
        <v>0</v>
      </c>
      <c r="H644" s="37"/>
      <c r="I644" s="37">
        <f t="shared" si="443"/>
        <v>0</v>
      </c>
      <c r="J644" s="25"/>
      <c r="K644" s="25"/>
      <c r="L644" s="25"/>
      <c r="M644" s="25"/>
      <c r="N644" s="23"/>
      <c r="O644" s="23"/>
      <c r="P644" s="25"/>
      <c r="Q644" s="25"/>
      <c r="R644" s="23">
        <f t="shared" si="444"/>
        <v>0</v>
      </c>
      <c r="S644" s="24">
        <f t="shared" si="445"/>
        <v>0</v>
      </c>
    </row>
    <row r="645" spans="1:19" ht="20.100000000000001" customHeight="1">
      <c r="A645" s="41">
        <v>44531</v>
      </c>
      <c r="B645" s="23"/>
      <c r="C645" s="23"/>
      <c r="D645" s="23"/>
      <c r="E645" s="23"/>
      <c r="F645" s="23"/>
      <c r="G645" s="25">
        <f t="shared" si="450"/>
        <v>0</v>
      </c>
      <c r="H645" s="37"/>
      <c r="I645" s="37">
        <f t="shared" si="443"/>
        <v>0</v>
      </c>
      <c r="J645" s="25"/>
      <c r="K645" s="25"/>
      <c r="L645" s="25"/>
      <c r="M645" s="25"/>
      <c r="N645" s="23"/>
      <c r="O645" s="23"/>
      <c r="P645" s="25"/>
      <c r="Q645" s="25"/>
      <c r="R645" s="23">
        <f t="shared" si="444"/>
        <v>0</v>
      </c>
      <c r="S645" s="24">
        <f t="shared" si="445"/>
        <v>0</v>
      </c>
    </row>
    <row r="646" spans="1:19" ht="20.100000000000001" customHeight="1">
      <c r="A646" s="41">
        <v>44562</v>
      </c>
      <c r="B646" s="23"/>
      <c r="C646" s="23"/>
      <c r="D646" s="23"/>
      <c r="E646" s="23"/>
      <c r="F646" s="23"/>
      <c r="G646" s="25">
        <f t="shared" si="450"/>
        <v>0</v>
      </c>
      <c r="H646" s="37"/>
      <c r="I646" s="37">
        <f t="shared" si="443"/>
        <v>0</v>
      </c>
      <c r="J646" s="25"/>
      <c r="K646" s="25"/>
      <c r="L646" s="25"/>
      <c r="M646" s="25"/>
      <c r="N646" s="23"/>
      <c r="O646" s="23"/>
      <c r="P646" s="25"/>
      <c r="Q646" s="25"/>
      <c r="R646" s="23">
        <f t="shared" si="444"/>
        <v>0</v>
      </c>
      <c r="S646" s="24">
        <f t="shared" si="445"/>
        <v>0</v>
      </c>
    </row>
    <row r="647" spans="1:19" ht="20.100000000000001" customHeight="1">
      <c r="A647" s="41">
        <v>44593</v>
      </c>
      <c r="B647" s="23"/>
      <c r="C647" s="23"/>
      <c r="D647" s="23"/>
      <c r="E647" s="23"/>
      <c r="F647" s="23"/>
      <c r="G647" s="25">
        <f t="shared" si="450"/>
        <v>0</v>
      </c>
      <c r="H647" s="18"/>
      <c r="I647" s="37">
        <f t="shared" si="443"/>
        <v>0</v>
      </c>
      <c r="J647" s="23"/>
      <c r="K647" s="23"/>
      <c r="L647" s="23"/>
      <c r="M647" s="23"/>
      <c r="N647" s="23"/>
      <c r="O647" s="23"/>
      <c r="P647" s="23"/>
      <c r="Q647" s="23"/>
      <c r="R647" s="23">
        <f t="shared" si="444"/>
        <v>0</v>
      </c>
      <c r="S647" s="24">
        <f t="shared" si="445"/>
        <v>0</v>
      </c>
    </row>
    <row r="648" spans="1:19" ht="20.100000000000001" customHeight="1">
      <c r="A648" s="42" t="s">
        <v>4</v>
      </c>
      <c r="B648" s="24">
        <f>SUM(B636:B647)</f>
        <v>292500</v>
      </c>
      <c r="C648" s="24">
        <f t="shared" ref="C648" si="451">SUM(C636:C647)</f>
        <v>49725</v>
      </c>
      <c r="D648" s="24">
        <f t="shared" ref="D648" si="452">SUM(D636:D647)</f>
        <v>23400</v>
      </c>
      <c r="E648" s="24">
        <f t="shared" ref="E648" si="453">SUM(E636:E647)</f>
        <v>2000</v>
      </c>
      <c r="F648" s="24">
        <f t="shared" ref="F648" si="454">SUM(F636:F647)</f>
        <v>0</v>
      </c>
      <c r="G648" s="24">
        <f t="shared" ref="G648:S648" si="455">SUM(G636:G647)</f>
        <v>367625</v>
      </c>
      <c r="H648" s="24">
        <f t="shared" si="455"/>
        <v>0</v>
      </c>
      <c r="I648" s="24">
        <f t="shared" si="455"/>
        <v>367625</v>
      </c>
      <c r="J648" s="24">
        <f t="shared" si="455"/>
        <v>0</v>
      </c>
      <c r="K648" s="24">
        <f t="shared" si="455"/>
        <v>0</v>
      </c>
      <c r="L648" s="24">
        <f t="shared" si="455"/>
        <v>0</v>
      </c>
      <c r="M648" s="24">
        <f t="shared" si="455"/>
        <v>0</v>
      </c>
      <c r="N648" s="24">
        <f t="shared" si="455"/>
        <v>0</v>
      </c>
      <c r="O648" s="24">
        <f t="shared" si="455"/>
        <v>1440</v>
      </c>
      <c r="P648" s="24">
        <f t="shared" si="455"/>
        <v>1000</v>
      </c>
      <c r="Q648" s="24">
        <f t="shared" si="455"/>
        <v>5</v>
      </c>
      <c r="R648" s="24">
        <f t="shared" si="455"/>
        <v>2445</v>
      </c>
      <c r="S648" s="24">
        <f t="shared" si="455"/>
        <v>365180</v>
      </c>
    </row>
    <row r="649" spans="1:19" ht="20.100000000000001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1:19" ht="20.100000000000001" customHeight="1">
      <c r="A650" s="18"/>
      <c r="B650" s="18"/>
      <c r="C650" s="18"/>
      <c r="D650" s="18"/>
      <c r="E650" s="31"/>
      <c r="F650" s="31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1:19" ht="20.100000000000001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1:19" ht="20.100000000000001" customHeight="1">
      <c r="A652" s="69" t="s">
        <v>23</v>
      </c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</row>
    <row r="653" spans="1:19" ht="20.100000000000001" customHeight="1">
      <c r="A653" s="69" t="s">
        <v>47</v>
      </c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</row>
    <row r="654" spans="1:19" ht="20.100000000000001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1:19" ht="20.100000000000001" customHeight="1">
      <c r="A655" s="18" t="s">
        <v>256</v>
      </c>
      <c r="B655" s="18"/>
      <c r="C655" s="18"/>
      <c r="D655" s="18"/>
      <c r="E655" s="18"/>
      <c r="F655" s="18"/>
      <c r="G655" s="18"/>
      <c r="H655" s="18" t="s">
        <v>172</v>
      </c>
      <c r="I655" s="18"/>
      <c r="J655" s="19"/>
      <c r="K655" s="19"/>
      <c r="L655" s="19"/>
      <c r="M655" s="18"/>
      <c r="N655" s="18"/>
      <c r="O655" s="18"/>
      <c r="P655" s="18"/>
      <c r="Q655" s="18"/>
      <c r="R655" s="18"/>
      <c r="S655" s="18"/>
    </row>
    <row r="656" spans="1:19" ht="20.100000000000001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9"/>
      <c r="K656" s="19"/>
      <c r="L656" s="19"/>
      <c r="M656" s="18"/>
      <c r="N656" s="18"/>
      <c r="O656" s="18"/>
      <c r="P656" s="18"/>
      <c r="Q656" s="18"/>
      <c r="R656" s="18"/>
      <c r="S656" s="18"/>
    </row>
    <row r="657" spans="1:19" ht="39.950000000000003" customHeight="1">
      <c r="A657" s="54" t="s">
        <v>0</v>
      </c>
      <c r="B657" s="54" t="s">
        <v>1</v>
      </c>
      <c r="C657" s="54" t="s">
        <v>2</v>
      </c>
      <c r="D657" s="54" t="s">
        <v>3</v>
      </c>
      <c r="E657" s="54" t="s">
        <v>104</v>
      </c>
      <c r="F657" s="54" t="s">
        <v>127</v>
      </c>
      <c r="G657" s="54" t="s">
        <v>4</v>
      </c>
      <c r="H657" s="54" t="s">
        <v>133</v>
      </c>
      <c r="I657" s="54" t="s">
        <v>4</v>
      </c>
      <c r="J657" s="54" t="s">
        <v>8</v>
      </c>
      <c r="K657" s="54" t="s">
        <v>13</v>
      </c>
      <c r="L657" s="54" t="s">
        <v>42</v>
      </c>
      <c r="M657" s="54" t="s">
        <v>22</v>
      </c>
      <c r="N657" s="54" t="s">
        <v>136</v>
      </c>
      <c r="O657" s="54" t="s">
        <v>137</v>
      </c>
      <c r="P657" s="54" t="s">
        <v>130</v>
      </c>
      <c r="Q657" s="54" t="s">
        <v>121</v>
      </c>
      <c r="R657" s="54" t="s">
        <v>5</v>
      </c>
      <c r="S657" s="54" t="s">
        <v>7</v>
      </c>
    </row>
    <row r="658" spans="1:19" ht="20.100000000000001" customHeight="1">
      <c r="A658" s="41">
        <v>44256</v>
      </c>
      <c r="B658" s="23">
        <v>69900</v>
      </c>
      <c r="C658" s="23">
        <f>ROUND((B658)*0.17,0)</f>
        <v>11883</v>
      </c>
      <c r="D658" s="23">
        <f>ROUND((B658)*0.08,0)</f>
        <v>5592</v>
      </c>
      <c r="E658" s="23">
        <v>600</v>
      </c>
      <c r="F658" s="23"/>
      <c r="G658" s="37">
        <f t="shared" ref="G658:G663" si="456">SUM(B658:F658)</f>
        <v>87975</v>
      </c>
      <c r="H658" s="37">
        <v>1250</v>
      </c>
      <c r="I658" s="37">
        <f t="shared" ref="I658:I663" si="457">G658-H658</f>
        <v>86725</v>
      </c>
      <c r="J658" s="25">
        <v>5000</v>
      </c>
      <c r="K658" s="25"/>
      <c r="L658" s="25"/>
      <c r="M658" s="25"/>
      <c r="N658" s="23"/>
      <c r="O658" s="23">
        <v>480</v>
      </c>
      <c r="P658" s="25">
        <v>200</v>
      </c>
      <c r="Q658" s="25">
        <v>1</v>
      </c>
      <c r="R658" s="23">
        <f t="shared" ref="R658:R663" si="458">Q658+P658+O658+N658+M658+L658+K658++J658</f>
        <v>5681</v>
      </c>
      <c r="S658" s="23">
        <f t="shared" ref="S658:S663" si="459">I658-R658</f>
        <v>81044</v>
      </c>
    </row>
    <row r="659" spans="1:19" ht="20.100000000000001" customHeight="1">
      <c r="A659" s="41">
        <v>44287</v>
      </c>
      <c r="B659" s="23">
        <v>69900</v>
      </c>
      <c r="C659" s="23">
        <f t="shared" ref="C659:C663" si="460">ROUND((B659)*0.17,0)</f>
        <v>11883</v>
      </c>
      <c r="D659" s="23">
        <f t="shared" ref="D659:D663" si="461">ROUND((B659)*0.08,0)</f>
        <v>5592</v>
      </c>
      <c r="E659" s="23">
        <v>600</v>
      </c>
      <c r="F659" s="23"/>
      <c r="G659" s="37">
        <f t="shared" si="456"/>
        <v>87975</v>
      </c>
      <c r="H659" s="37">
        <v>1250</v>
      </c>
      <c r="I659" s="37">
        <f t="shared" si="457"/>
        <v>86725</v>
      </c>
      <c r="J659" s="25">
        <v>5000</v>
      </c>
      <c r="K659" s="25"/>
      <c r="L659" s="25"/>
      <c r="M659" s="25"/>
      <c r="N659" s="23"/>
      <c r="O659" s="23">
        <v>480</v>
      </c>
      <c r="P659" s="25">
        <v>200</v>
      </c>
      <c r="Q659" s="25">
        <v>1</v>
      </c>
      <c r="R659" s="23">
        <f t="shared" si="458"/>
        <v>5681</v>
      </c>
      <c r="S659" s="23">
        <f t="shared" si="459"/>
        <v>81044</v>
      </c>
    </row>
    <row r="660" spans="1:19" ht="20.100000000000001" customHeight="1">
      <c r="A660" s="41">
        <v>44317</v>
      </c>
      <c r="B660" s="23">
        <v>69900</v>
      </c>
      <c r="C660" s="23">
        <f t="shared" si="460"/>
        <v>11883</v>
      </c>
      <c r="D660" s="23">
        <f t="shared" si="461"/>
        <v>5592</v>
      </c>
      <c r="E660" s="23">
        <v>600</v>
      </c>
      <c r="F660" s="23"/>
      <c r="G660" s="37">
        <f t="shared" si="456"/>
        <v>87975</v>
      </c>
      <c r="H660" s="37">
        <v>1250</v>
      </c>
      <c r="I660" s="37">
        <f t="shared" si="457"/>
        <v>86725</v>
      </c>
      <c r="J660" s="25">
        <v>5000</v>
      </c>
      <c r="K660" s="25"/>
      <c r="L660" s="25"/>
      <c r="M660" s="25"/>
      <c r="N660" s="23"/>
      <c r="O660" s="23">
        <v>480</v>
      </c>
      <c r="P660" s="25">
        <v>200</v>
      </c>
      <c r="Q660" s="25">
        <v>1</v>
      </c>
      <c r="R660" s="23">
        <f t="shared" si="458"/>
        <v>5681</v>
      </c>
      <c r="S660" s="23">
        <f t="shared" si="459"/>
        <v>81044</v>
      </c>
    </row>
    <row r="661" spans="1:19" ht="20.100000000000001" customHeight="1">
      <c r="A661" s="41">
        <v>44348</v>
      </c>
      <c r="B661" s="23">
        <v>69900</v>
      </c>
      <c r="C661" s="23">
        <f t="shared" si="460"/>
        <v>11883</v>
      </c>
      <c r="D661" s="23">
        <f t="shared" si="461"/>
        <v>5592</v>
      </c>
      <c r="E661" s="23">
        <v>600</v>
      </c>
      <c r="F661" s="23"/>
      <c r="G661" s="37">
        <f t="shared" si="456"/>
        <v>87975</v>
      </c>
      <c r="H661" s="37">
        <v>1250</v>
      </c>
      <c r="I661" s="37">
        <f t="shared" si="457"/>
        <v>86725</v>
      </c>
      <c r="J661" s="25">
        <v>5000</v>
      </c>
      <c r="K661" s="25"/>
      <c r="L661" s="25"/>
      <c r="M661" s="25"/>
      <c r="N661" s="23"/>
      <c r="O661" s="23">
        <v>480</v>
      </c>
      <c r="P661" s="25">
        <v>200</v>
      </c>
      <c r="Q661" s="25">
        <v>1</v>
      </c>
      <c r="R661" s="23">
        <f t="shared" si="458"/>
        <v>5681</v>
      </c>
      <c r="S661" s="23">
        <f t="shared" si="459"/>
        <v>81044</v>
      </c>
    </row>
    <row r="662" spans="1:19" ht="20.100000000000001" customHeight="1">
      <c r="A662" s="41">
        <v>44378</v>
      </c>
      <c r="B662" s="23">
        <v>72000</v>
      </c>
      <c r="C662" s="23">
        <f t="shared" si="460"/>
        <v>12240</v>
      </c>
      <c r="D662" s="23">
        <f t="shared" si="461"/>
        <v>5760</v>
      </c>
      <c r="E662" s="23">
        <v>600</v>
      </c>
      <c r="F662" s="23"/>
      <c r="G662" s="37">
        <f t="shared" si="456"/>
        <v>90600</v>
      </c>
      <c r="H662" s="37">
        <v>1250</v>
      </c>
      <c r="I662" s="37">
        <f t="shared" si="457"/>
        <v>89350</v>
      </c>
      <c r="J662" s="25">
        <v>5000</v>
      </c>
      <c r="K662" s="25"/>
      <c r="L662" s="25"/>
      <c r="M662" s="25"/>
      <c r="N662" s="23"/>
      <c r="O662" s="23">
        <v>480</v>
      </c>
      <c r="P662" s="25">
        <v>200</v>
      </c>
      <c r="Q662" s="25">
        <v>1</v>
      </c>
      <c r="R662" s="23">
        <f t="shared" si="458"/>
        <v>5681</v>
      </c>
      <c r="S662" s="23">
        <f t="shared" si="459"/>
        <v>83669</v>
      </c>
    </row>
    <row r="663" spans="1:19" ht="20.100000000000001" customHeight="1">
      <c r="A663" s="41">
        <v>44409</v>
      </c>
      <c r="B663" s="23">
        <v>72000</v>
      </c>
      <c r="C663" s="23">
        <f t="shared" si="460"/>
        <v>12240</v>
      </c>
      <c r="D663" s="23">
        <f t="shared" si="461"/>
        <v>5760</v>
      </c>
      <c r="E663" s="23">
        <v>600</v>
      </c>
      <c r="F663" s="23"/>
      <c r="G663" s="37">
        <f t="shared" si="456"/>
        <v>90600</v>
      </c>
      <c r="H663" s="37">
        <v>1250</v>
      </c>
      <c r="I663" s="37">
        <f t="shared" si="457"/>
        <v>89350</v>
      </c>
      <c r="J663" s="25">
        <v>5000</v>
      </c>
      <c r="K663" s="25"/>
      <c r="L663" s="25"/>
      <c r="M663" s="25"/>
      <c r="N663" s="23"/>
      <c r="O663" s="23">
        <v>480</v>
      </c>
      <c r="P663" s="25">
        <v>200</v>
      </c>
      <c r="Q663" s="25">
        <v>1</v>
      </c>
      <c r="R663" s="23">
        <f t="shared" si="458"/>
        <v>5681</v>
      </c>
      <c r="S663" s="23">
        <f t="shared" si="459"/>
        <v>83669</v>
      </c>
    </row>
    <row r="664" spans="1:19" ht="20.100000000000001" customHeight="1">
      <c r="A664" s="41">
        <v>44440</v>
      </c>
      <c r="B664" s="23"/>
      <c r="C664" s="23"/>
      <c r="D664" s="23"/>
      <c r="E664" s="23"/>
      <c r="F664" s="23"/>
      <c r="G664" s="25"/>
      <c r="H664" s="37"/>
      <c r="I664" s="37"/>
      <c r="J664" s="25"/>
      <c r="K664" s="25"/>
      <c r="L664" s="25"/>
      <c r="M664" s="25"/>
      <c r="N664" s="23"/>
      <c r="O664" s="23"/>
      <c r="P664" s="25"/>
      <c r="Q664" s="25"/>
      <c r="R664" s="23"/>
      <c r="S664" s="23"/>
    </row>
    <row r="665" spans="1:19" ht="20.100000000000001" customHeight="1">
      <c r="A665" s="41">
        <v>44470</v>
      </c>
      <c r="B665" s="23"/>
      <c r="C665" s="23"/>
      <c r="D665" s="23"/>
      <c r="E665" s="23"/>
      <c r="F665" s="23"/>
      <c r="G665" s="25"/>
      <c r="H665" s="37"/>
      <c r="I665" s="37"/>
      <c r="J665" s="25"/>
      <c r="K665" s="25"/>
      <c r="L665" s="25"/>
      <c r="M665" s="25"/>
      <c r="N665" s="23"/>
      <c r="O665" s="23"/>
      <c r="P665" s="25"/>
      <c r="Q665" s="25"/>
      <c r="R665" s="23"/>
      <c r="S665" s="23"/>
    </row>
    <row r="666" spans="1:19" ht="20.100000000000001" customHeight="1">
      <c r="A666" s="41">
        <v>44501</v>
      </c>
      <c r="B666" s="23"/>
      <c r="C666" s="23"/>
      <c r="D666" s="23"/>
      <c r="E666" s="23"/>
      <c r="F666" s="23"/>
      <c r="G666" s="25"/>
      <c r="H666" s="37"/>
      <c r="I666" s="37"/>
      <c r="J666" s="25"/>
      <c r="K666" s="25"/>
      <c r="L666" s="25"/>
      <c r="M666" s="25"/>
      <c r="N666" s="23"/>
      <c r="O666" s="23"/>
      <c r="P666" s="25"/>
      <c r="Q666" s="25"/>
      <c r="R666" s="23"/>
      <c r="S666" s="23"/>
    </row>
    <row r="667" spans="1:19" ht="20.100000000000001" customHeight="1">
      <c r="A667" s="41">
        <v>44531</v>
      </c>
      <c r="B667" s="23"/>
      <c r="C667" s="23"/>
      <c r="D667" s="23"/>
      <c r="E667" s="23"/>
      <c r="F667" s="23"/>
      <c r="G667" s="25"/>
      <c r="H667" s="37"/>
      <c r="I667" s="37"/>
      <c r="J667" s="25"/>
      <c r="K667" s="25"/>
      <c r="L667" s="25"/>
      <c r="M667" s="25"/>
      <c r="N667" s="23"/>
      <c r="O667" s="23"/>
      <c r="P667" s="25"/>
      <c r="Q667" s="25"/>
      <c r="R667" s="23"/>
      <c r="S667" s="23"/>
    </row>
    <row r="668" spans="1:19" ht="20.100000000000001" customHeight="1">
      <c r="A668" s="41">
        <v>44562</v>
      </c>
      <c r="B668" s="23"/>
      <c r="C668" s="23"/>
      <c r="D668" s="23"/>
      <c r="E668" s="23"/>
      <c r="F668" s="23"/>
      <c r="G668" s="25"/>
      <c r="H668" s="37"/>
      <c r="I668" s="37"/>
      <c r="J668" s="25"/>
      <c r="K668" s="25"/>
      <c r="L668" s="25"/>
      <c r="M668" s="25"/>
      <c r="N668" s="23"/>
      <c r="O668" s="23"/>
      <c r="P668" s="25"/>
      <c r="Q668" s="25"/>
      <c r="R668" s="23"/>
      <c r="S668" s="45"/>
    </row>
    <row r="669" spans="1:19" ht="20.100000000000001" customHeight="1">
      <c r="A669" s="41">
        <v>44593</v>
      </c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18"/>
    </row>
    <row r="670" spans="1:19" ht="20.100000000000001" customHeight="1">
      <c r="A670" s="42" t="s">
        <v>4</v>
      </c>
      <c r="B670" s="24">
        <f>SUM(B658:B669)</f>
        <v>423600</v>
      </c>
      <c r="C670" s="24">
        <f t="shared" ref="C670" si="462">SUM(C658:C669)</f>
        <v>72012</v>
      </c>
      <c r="D670" s="24">
        <f t="shared" ref="D670" si="463">SUM(D658:D669)</f>
        <v>33888</v>
      </c>
      <c r="E670" s="24">
        <f t="shared" ref="E670" si="464">SUM(E658:E669)</f>
        <v>3600</v>
      </c>
      <c r="F670" s="24">
        <f t="shared" ref="F670" si="465">SUM(F658:F669)</f>
        <v>0</v>
      </c>
      <c r="G670" s="24">
        <f t="shared" ref="G670:S670" si="466">SUM(G658:G669)</f>
        <v>533100</v>
      </c>
      <c r="H670" s="24">
        <f t="shared" si="466"/>
        <v>7500</v>
      </c>
      <c r="I670" s="24">
        <f t="shared" si="466"/>
        <v>525600</v>
      </c>
      <c r="J670" s="24">
        <f t="shared" si="466"/>
        <v>30000</v>
      </c>
      <c r="K670" s="24">
        <f t="shared" si="466"/>
        <v>0</v>
      </c>
      <c r="L670" s="24">
        <f t="shared" si="466"/>
        <v>0</v>
      </c>
      <c r="M670" s="24">
        <f t="shared" si="466"/>
        <v>0</v>
      </c>
      <c r="N670" s="24">
        <f t="shared" si="466"/>
        <v>0</v>
      </c>
      <c r="O670" s="24">
        <f t="shared" si="466"/>
        <v>2880</v>
      </c>
      <c r="P670" s="24">
        <f t="shared" si="466"/>
        <v>1200</v>
      </c>
      <c r="Q670" s="24">
        <f t="shared" si="466"/>
        <v>6</v>
      </c>
      <c r="R670" s="24">
        <f t="shared" si="466"/>
        <v>34086</v>
      </c>
      <c r="S670" s="24">
        <f t="shared" si="466"/>
        <v>491514</v>
      </c>
    </row>
    <row r="671" spans="1:19" ht="20.100000000000001" customHeight="1">
      <c r="A671" s="46"/>
      <c r="B671" s="27"/>
      <c r="C671" s="27"/>
      <c r="D671" s="27"/>
      <c r="E671" s="27"/>
      <c r="F671" s="27"/>
      <c r="G671" s="2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1:19" ht="20.100000000000001" customHeight="1">
      <c r="A672" s="46"/>
      <c r="B672" s="27"/>
      <c r="C672" s="27"/>
      <c r="D672" s="27"/>
      <c r="E672" s="27"/>
      <c r="F672" s="27"/>
      <c r="G672" s="2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1:19" ht="20.100000000000001" customHeight="1">
      <c r="A673" s="69" t="s">
        <v>23</v>
      </c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</row>
    <row r="674" spans="1:19" ht="20.100000000000001" customHeight="1">
      <c r="A674" s="69" t="s">
        <v>47</v>
      </c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</row>
    <row r="675" spans="1:19" ht="20.100000000000001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1:19" ht="20.100000000000001" customHeight="1">
      <c r="A676" s="18" t="s">
        <v>257</v>
      </c>
      <c r="B676" s="18"/>
      <c r="C676" s="18"/>
      <c r="D676" s="18"/>
      <c r="E676" s="18"/>
      <c r="F676" s="18"/>
      <c r="G676" s="18"/>
      <c r="H676" s="18" t="s">
        <v>170</v>
      </c>
      <c r="I676" s="18"/>
      <c r="J676" s="19"/>
      <c r="K676" s="19"/>
      <c r="L676" s="19"/>
      <c r="M676" s="18"/>
      <c r="N676" s="18"/>
      <c r="O676" s="18"/>
      <c r="P676" s="18"/>
      <c r="Q676" s="18"/>
      <c r="R676" s="18"/>
      <c r="S676" s="18"/>
    </row>
    <row r="677" spans="1:19" ht="20.100000000000001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9"/>
      <c r="K677" s="19"/>
      <c r="L677" s="19"/>
      <c r="M677" s="18"/>
      <c r="N677" s="18"/>
      <c r="O677" s="18"/>
      <c r="P677" s="18"/>
      <c r="Q677" s="18"/>
      <c r="R677" s="18"/>
      <c r="S677" s="18"/>
    </row>
    <row r="678" spans="1:19" ht="39.950000000000003" customHeight="1">
      <c r="A678" s="54" t="s">
        <v>0</v>
      </c>
      <c r="B678" s="54" t="s">
        <v>1</v>
      </c>
      <c r="C678" s="54" t="s">
        <v>2</v>
      </c>
      <c r="D678" s="54" t="s">
        <v>3</v>
      </c>
      <c r="E678" s="54" t="s">
        <v>104</v>
      </c>
      <c r="F678" s="54" t="s">
        <v>127</v>
      </c>
      <c r="G678" s="54" t="s">
        <v>4</v>
      </c>
      <c r="H678" s="54" t="s">
        <v>133</v>
      </c>
      <c r="I678" s="54" t="s">
        <v>4</v>
      </c>
      <c r="J678" s="54" t="s">
        <v>8</v>
      </c>
      <c r="K678" s="54" t="s">
        <v>13</v>
      </c>
      <c r="L678" s="54" t="s">
        <v>21</v>
      </c>
      <c r="M678" s="54" t="s">
        <v>142</v>
      </c>
      <c r="N678" s="54" t="s">
        <v>136</v>
      </c>
      <c r="O678" s="54" t="s">
        <v>137</v>
      </c>
      <c r="P678" s="54" t="s">
        <v>130</v>
      </c>
      <c r="Q678" s="54" t="s">
        <v>121</v>
      </c>
      <c r="R678" s="54" t="s">
        <v>5</v>
      </c>
      <c r="S678" s="54" t="s">
        <v>7</v>
      </c>
    </row>
    <row r="679" spans="1:19" ht="20.100000000000001" customHeight="1">
      <c r="A679" s="41">
        <v>44256</v>
      </c>
      <c r="B679" s="23">
        <v>46800</v>
      </c>
      <c r="C679" s="23">
        <f>ROUND((B679)*0.17,0)</f>
        <v>7956</v>
      </c>
      <c r="D679" s="23">
        <f>ROUND((B679)*0.08,0)</f>
        <v>3744</v>
      </c>
      <c r="E679" s="23">
        <v>400</v>
      </c>
      <c r="F679" s="23"/>
      <c r="G679" s="37">
        <f t="shared" ref="G679" si="467">SUM(B679:F679)</f>
        <v>58900</v>
      </c>
      <c r="H679" s="25">
        <v>1250</v>
      </c>
      <c r="I679" s="37">
        <f t="shared" ref="I679:I684" si="468">G679-H679</f>
        <v>57650</v>
      </c>
      <c r="J679" s="25">
        <v>13000</v>
      </c>
      <c r="K679" s="25"/>
      <c r="L679" s="25"/>
      <c r="M679" s="25"/>
      <c r="N679" s="23"/>
      <c r="O679" s="23">
        <v>360</v>
      </c>
      <c r="P679" s="25">
        <v>200</v>
      </c>
      <c r="Q679" s="25">
        <v>1</v>
      </c>
      <c r="R679" s="23">
        <f t="shared" ref="R679:R684" si="469">Q679+P679+O679+N679+M679+L679+K679+J679</f>
        <v>13561</v>
      </c>
      <c r="S679" s="24">
        <f t="shared" ref="S679:S684" si="470">I679-R679</f>
        <v>44089</v>
      </c>
    </row>
    <row r="680" spans="1:19" ht="20.100000000000001" customHeight="1">
      <c r="A680" s="41">
        <v>44287</v>
      </c>
      <c r="B680" s="23">
        <v>46800</v>
      </c>
      <c r="C680" s="23">
        <f t="shared" ref="C680:C684" si="471">ROUND((B680)*0.17,0)</f>
        <v>7956</v>
      </c>
      <c r="D680" s="23">
        <f t="shared" ref="D680:D684" si="472">ROUND((B680)*0.08,0)</f>
        <v>3744</v>
      </c>
      <c r="E680" s="23">
        <v>400</v>
      </c>
      <c r="F680" s="23"/>
      <c r="G680" s="37">
        <f t="shared" ref="G680" si="473">SUM(B680:F680)</f>
        <v>58900</v>
      </c>
      <c r="H680" s="25">
        <v>1250</v>
      </c>
      <c r="I680" s="37">
        <f t="shared" si="468"/>
        <v>57650</v>
      </c>
      <c r="J680" s="25">
        <v>13000</v>
      </c>
      <c r="K680" s="25"/>
      <c r="L680" s="25"/>
      <c r="M680" s="25"/>
      <c r="N680" s="23"/>
      <c r="O680" s="23">
        <v>360</v>
      </c>
      <c r="P680" s="25">
        <v>200</v>
      </c>
      <c r="Q680" s="25">
        <v>1</v>
      </c>
      <c r="R680" s="23">
        <f t="shared" si="469"/>
        <v>13561</v>
      </c>
      <c r="S680" s="24">
        <f t="shared" si="470"/>
        <v>44089</v>
      </c>
    </row>
    <row r="681" spans="1:19" ht="20.100000000000001" customHeight="1">
      <c r="A681" s="41">
        <v>44317</v>
      </c>
      <c r="B681" s="23">
        <v>46800</v>
      </c>
      <c r="C681" s="23">
        <f t="shared" si="471"/>
        <v>7956</v>
      </c>
      <c r="D681" s="23">
        <f t="shared" si="472"/>
        <v>3744</v>
      </c>
      <c r="E681" s="23">
        <v>400</v>
      </c>
      <c r="F681" s="23"/>
      <c r="G681" s="37">
        <f t="shared" ref="G681" si="474">SUM(B681:F681)</f>
        <v>58900</v>
      </c>
      <c r="H681" s="25">
        <v>1250</v>
      </c>
      <c r="I681" s="37">
        <f t="shared" si="468"/>
        <v>57650</v>
      </c>
      <c r="J681" s="25">
        <v>13000</v>
      </c>
      <c r="K681" s="25"/>
      <c r="L681" s="25"/>
      <c r="M681" s="25"/>
      <c r="N681" s="23"/>
      <c r="O681" s="23">
        <v>360</v>
      </c>
      <c r="P681" s="25">
        <v>200</v>
      </c>
      <c r="Q681" s="25">
        <v>1</v>
      </c>
      <c r="R681" s="23">
        <f t="shared" si="469"/>
        <v>13561</v>
      </c>
      <c r="S681" s="24">
        <f t="shared" si="470"/>
        <v>44089</v>
      </c>
    </row>
    <row r="682" spans="1:19" ht="20.100000000000001" customHeight="1">
      <c r="A682" s="41">
        <v>44348</v>
      </c>
      <c r="B682" s="23">
        <v>46800</v>
      </c>
      <c r="C682" s="23">
        <f t="shared" si="471"/>
        <v>7956</v>
      </c>
      <c r="D682" s="23">
        <f t="shared" si="472"/>
        <v>3744</v>
      </c>
      <c r="E682" s="23">
        <v>400</v>
      </c>
      <c r="F682" s="23"/>
      <c r="G682" s="37">
        <f t="shared" ref="G682:G684" si="475">SUM(B682:F682)</f>
        <v>58900</v>
      </c>
      <c r="H682" s="25">
        <v>1250</v>
      </c>
      <c r="I682" s="37">
        <f t="shared" si="468"/>
        <v>57650</v>
      </c>
      <c r="J682" s="25">
        <v>13000</v>
      </c>
      <c r="K682" s="25"/>
      <c r="L682" s="25"/>
      <c r="M682" s="25"/>
      <c r="N682" s="23"/>
      <c r="O682" s="23">
        <v>360</v>
      </c>
      <c r="P682" s="25">
        <v>200</v>
      </c>
      <c r="Q682" s="25">
        <v>1</v>
      </c>
      <c r="R682" s="23">
        <f t="shared" si="469"/>
        <v>13561</v>
      </c>
      <c r="S682" s="24">
        <f t="shared" si="470"/>
        <v>44089</v>
      </c>
    </row>
    <row r="683" spans="1:19" ht="20.100000000000001" customHeight="1">
      <c r="A683" s="41">
        <v>44378</v>
      </c>
      <c r="B683" s="23">
        <v>48200</v>
      </c>
      <c r="C683" s="23">
        <f t="shared" si="471"/>
        <v>8194</v>
      </c>
      <c r="D683" s="23">
        <f t="shared" si="472"/>
        <v>3856</v>
      </c>
      <c r="E683" s="23">
        <v>400</v>
      </c>
      <c r="F683" s="23"/>
      <c r="G683" s="37">
        <f t="shared" si="475"/>
        <v>60650</v>
      </c>
      <c r="H683" s="25">
        <v>1250</v>
      </c>
      <c r="I683" s="37">
        <f t="shared" si="468"/>
        <v>59400</v>
      </c>
      <c r="J683" s="25">
        <v>13000</v>
      </c>
      <c r="K683" s="25"/>
      <c r="L683" s="25"/>
      <c r="M683" s="25"/>
      <c r="N683" s="23"/>
      <c r="O683" s="23">
        <v>360</v>
      </c>
      <c r="P683" s="25">
        <v>200</v>
      </c>
      <c r="Q683" s="25">
        <v>1</v>
      </c>
      <c r="R683" s="23">
        <f t="shared" si="469"/>
        <v>13561</v>
      </c>
      <c r="S683" s="24">
        <f t="shared" si="470"/>
        <v>45839</v>
      </c>
    </row>
    <row r="684" spans="1:19" ht="20.100000000000001" customHeight="1">
      <c r="A684" s="41">
        <v>44409</v>
      </c>
      <c r="B684" s="23">
        <v>50400</v>
      </c>
      <c r="C684" s="23">
        <f t="shared" si="471"/>
        <v>8568</v>
      </c>
      <c r="D684" s="23">
        <f t="shared" si="472"/>
        <v>4032</v>
      </c>
      <c r="E684" s="23">
        <v>400</v>
      </c>
      <c r="F684" s="23"/>
      <c r="G684" s="37">
        <f t="shared" si="475"/>
        <v>63400</v>
      </c>
      <c r="H684" s="25">
        <v>1250</v>
      </c>
      <c r="I684" s="37">
        <f t="shared" si="468"/>
        <v>62150</v>
      </c>
      <c r="J684" s="25">
        <v>13000</v>
      </c>
      <c r="K684" s="25"/>
      <c r="L684" s="25"/>
      <c r="M684" s="25"/>
      <c r="N684" s="23"/>
      <c r="O684" s="23">
        <v>360</v>
      </c>
      <c r="P684" s="25">
        <v>200</v>
      </c>
      <c r="Q684" s="25">
        <v>1</v>
      </c>
      <c r="R684" s="23">
        <f t="shared" si="469"/>
        <v>13561</v>
      </c>
      <c r="S684" s="24">
        <f t="shared" si="470"/>
        <v>48589</v>
      </c>
    </row>
    <row r="685" spans="1:19" ht="20.100000000000001" customHeight="1">
      <c r="A685" s="41">
        <v>44440</v>
      </c>
      <c r="B685" s="23"/>
      <c r="C685" s="23"/>
      <c r="D685" s="23"/>
      <c r="E685" s="23"/>
      <c r="F685" s="23"/>
      <c r="G685" s="25"/>
      <c r="H685" s="37"/>
      <c r="I685" s="37"/>
      <c r="J685" s="25"/>
      <c r="K685" s="25"/>
      <c r="L685" s="25"/>
      <c r="M685" s="25"/>
      <c r="N685" s="23"/>
      <c r="O685" s="23"/>
      <c r="P685" s="25"/>
      <c r="Q685" s="25"/>
      <c r="R685" s="23"/>
      <c r="S685" s="24"/>
    </row>
    <row r="686" spans="1:19" ht="20.100000000000001" customHeight="1">
      <c r="A686" s="41">
        <v>44470</v>
      </c>
      <c r="B686" s="23"/>
      <c r="C686" s="23"/>
      <c r="D686" s="23"/>
      <c r="E686" s="23"/>
      <c r="F686" s="23"/>
      <c r="G686" s="25"/>
      <c r="H686" s="37"/>
      <c r="I686" s="37"/>
      <c r="J686" s="25"/>
      <c r="K686" s="25"/>
      <c r="L686" s="25"/>
      <c r="M686" s="25"/>
      <c r="N686" s="23"/>
      <c r="O686" s="23"/>
      <c r="P686" s="25"/>
      <c r="Q686" s="25"/>
      <c r="R686" s="23"/>
      <c r="S686" s="24"/>
    </row>
    <row r="687" spans="1:19" ht="20.100000000000001" customHeight="1">
      <c r="A687" s="41">
        <v>44501</v>
      </c>
      <c r="B687" s="23"/>
      <c r="C687" s="23"/>
      <c r="D687" s="23"/>
      <c r="E687" s="23"/>
      <c r="F687" s="23"/>
      <c r="G687" s="25"/>
      <c r="H687" s="37"/>
      <c r="I687" s="37"/>
      <c r="J687" s="25"/>
      <c r="K687" s="25"/>
      <c r="L687" s="25"/>
      <c r="M687" s="25"/>
      <c r="N687" s="23"/>
      <c r="O687" s="23"/>
      <c r="P687" s="25"/>
      <c r="Q687" s="25"/>
      <c r="R687" s="23"/>
      <c r="S687" s="24"/>
    </row>
    <row r="688" spans="1:19" ht="20.100000000000001" customHeight="1">
      <c r="A688" s="41">
        <v>44531</v>
      </c>
      <c r="B688" s="23"/>
      <c r="C688" s="23"/>
      <c r="D688" s="23"/>
      <c r="E688" s="23"/>
      <c r="F688" s="23"/>
      <c r="G688" s="25"/>
      <c r="H688" s="37"/>
      <c r="I688" s="37"/>
      <c r="J688" s="25"/>
      <c r="K688" s="25"/>
      <c r="L688" s="25"/>
      <c r="M688" s="25"/>
      <c r="N688" s="23"/>
      <c r="O688" s="23"/>
      <c r="P688" s="25"/>
      <c r="Q688" s="25"/>
      <c r="R688" s="23"/>
      <c r="S688" s="24"/>
    </row>
    <row r="689" spans="1:19" ht="20.100000000000001" customHeight="1">
      <c r="A689" s="41">
        <v>44562</v>
      </c>
      <c r="B689" s="23"/>
      <c r="C689" s="23"/>
      <c r="D689" s="23"/>
      <c r="E689" s="23"/>
      <c r="F689" s="23"/>
      <c r="G689" s="25"/>
      <c r="H689" s="37"/>
      <c r="I689" s="37"/>
      <c r="J689" s="25"/>
      <c r="K689" s="25"/>
      <c r="L689" s="25"/>
      <c r="M689" s="25"/>
      <c r="N689" s="23"/>
      <c r="O689" s="23"/>
      <c r="P689" s="25"/>
      <c r="Q689" s="25"/>
      <c r="R689" s="23"/>
      <c r="S689" s="24"/>
    </row>
    <row r="690" spans="1:19" ht="20.100000000000001" customHeight="1">
      <c r="A690" s="41">
        <v>44593</v>
      </c>
      <c r="B690" s="23"/>
      <c r="C690" s="23"/>
      <c r="D690" s="23"/>
      <c r="E690" s="23"/>
      <c r="F690" s="23"/>
      <c r="G690" s="23"/>
      <c r="H690" s="23"/>
      <c r="I690" s="37"/>
      <c r="J690" s="23"/>
      <c r="K690" s="23"/>
      <c r="L690" s="23"/>
      <c r="M690" s="23"/>
      <c r="N690" s="23"/>
      <c r="O690" s="23"/>
      <c r="P690" s="23"/>
      <c r="Q690" s="23"/>
      <c r="R690" s="23"/>
      <c r="S690" s="24"/>
    </row>
    <row r="691" spans="1:19" ht="20.100000000000001" customHeight="1">
      <c r="A691" s="42" t="s">
        <v>4</v>
      </c>
      <c r="B691" s="24">
        <f>SUM(B679:B690)</f>
        <v>285800</v>
      </c>
      <c r="C691" s="24">
        <f t="shared" ref="C691" si="476">SUM(C679:C690)</f>
        <v>48586</v>
      </c>
      <c r="D691" s="24">
        <f t="shared" ref="D691" si="477">SUM(D679:D690)</f>
        <v>22864</v>
      </c>
      <c r="E691" s="24">
        <f t="shared" ref="E691" si="478">SUM(E679:E690)</f>
        <v>2400</v>
      </c>
      <c r="F691" s="24">
        <f t="shared" ref="F691" si="479">SUM(F679:F690)</f>
        <v>0</v>
      </c>
      <c r="G691" s="24">
        <f t="shared" ref="G691:S691" si="480">SUM(G679:G690)</f>
        <v>359650</v>
      </c>
      <c r="H691" s="24">
        <f t="shared" si="480"/>
        <v>7500</v>
      </c>
      <c r="I691" s="24">
        <f t="shared" si="480"/>
        <v>352150</v>
      </c>
      <c r="J691" s="24">
        <f t="shared" si="480"/>
        <v>78000</v>
      </c>
      <c r="K691" s="24">
        <f t="shared" si="480"/>
        <v>0</v>
      </c>
      <c r="L691" s="24">
        <f t="shared" si="480"/>
        <v>0</v>
      </c>
      <c r="M691" s="24">
        <f t="shared" si="480"/>
        <v>0</v>
      </c>
      <c r="N691" s="24">
        <f t="shared" si="480"/>
        <v>0</v>
      </c>
      <c r="O691" s="24">
        <f t="shared" si="480"/>
        <v>2160</v>
      </c>
      <c r="P691" s="24">
        <f t="shared" si="480"/>
        <v>1200</v>
      </c>
      <c r="Q691" s="24">
        <f t="shared" si="480"/>
        <v>6</v>
      </c>
      <c r="R691" s="24">
        <f t="shared" si="480"/>
        <v>81366</v>
      </c>
      <c r="S691" s="24">
        <f t="shared" si="480"/>
        <v>270784</v>
      </c>
    </row>
    <row r="692" spans="1:19" ht="20.100000000000001" customHeight="1">
      <c r="A692" s="18"/>
      <c r="B692" s="18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</row>
    <row r="693" spans="1:19" ht="20.100000000000001" customHeight="1">
      <c r="A693" s="18"/>
      <c r="B693" s="36"/>
      <c r="C693" s="36"/>
      <c r="D693" s="36"/>
      <c r="E693" s="27"/>
      <c r="F693" s="27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</row>
    <row r="694" spans="1:19" ht="20.100000000000001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</row>
    <row r="695" spans="1:19" ht="20.100000000000001" customHeight="1">
      <c r="A695" s="18"/>
      <c r="B695" s="18"/>
      <c r="C695" s="18"/>
      <c r="D695" s="18"/>
      <c r="E695" s="31"/>
      <c r="F695" s="31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</row>
    <row r="696" spans="1:19" ht="20.100000000000001" customHeight="1">
      <c r="A696" s="69" t="s">
        <v>23</v>
      </c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</row>
    <row r="697" spans="1:19" ht="20.100000000000001" customHeight="1">
      <c r="A697" s="69" t="s">
        <v>47</v>
      </c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</row>
    <row r="698" spans="1:19" ht="20.100000000000001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</row>
    <row r="699" spans="1:19" ht="20.100000000000001" customHeight="1">
      <c r="A699" s="18" t="s">
        <v>258</v>
      </c>
      <c r="B699" s="18"/>
      <c r="C699" s="18"/>
      <c r="D699" s="18"/>
      <c r="E699" s="18"/>
      <c r="F699" s="18"/>
      <c r="G699" s="18"/>
      <c r="H699" s="18" t="s">
        <v>179</v>
      </c>
      <c r="I699" s="18"/>
      <c r="J699" s="19"/>
      <c r="K699" s="19"/>
      <c r="L699" s="19"/>
      <c r="M699" s="18"/>
      <c r="N699" s="18"/>
      <c r="O699" s="18"/>
      <c r="P699" s="18"/>
      <c r="Q699" s="18"/>
      <c r="R699" s="18"/>
      <c r="S699" s="18"/>
    </row>
    <row r="700" spans="1:19" ht="20.100000000000001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9"/>
      <c r="K700" s="19"/>
      <c r="L700" s="19"/>
      <c r="M700" s="18"/>
      <c r="N700" s="18"/>
      <c r="O700" s="18"/>
      <c r="P700" s="18"/>
      <c r="Q700" s="18"/>
      <c r="R700" s="18"/>
      <c r="S700" s="18"/>
    </row>
    <row r="701" spans="1:19" ht="39.950000000000003" customHeight="1">
      <c r="A701" s="54" t="s">
        <v>0</v>
      </c>
      <c r="B701" s="54" t="s">
        <v>1</v>
      </c>
      <c r="C701" s="54" t="s">
        <v>2</v>
      </c>
      <c r="D701" s="54" t="s">
        <v>3</v>
      </c>
      <c r="E701" s="54" t="s">
        <v>104</v>
      </c>
      <c r="F701" s="54" t="s">
        <v>127</v>
      </c>
      <c r="G701" s="54" t="s">
        <v>4</v>
      </c>
      <c r="H701" s="54" t="s">
        <v>133</v>
      </c>
      <c r="I701" s="54" t="s">
        <v>4</v>
      </c>
      <c r="J701" s="54" t="s">
        <v>8</v>
      </c>
      <c r="K701" s="54" t="s">
        <v>13</v>
      </c>
      <c r="L701" s="54" t="s">
        <v>21</v>
      </c>
      <c r="M701" s="54" t="s">
        <v>14</v>
      </c>
      <c r="N701" s="54" t="s">
        <v>136</v>
      </c>
      <c r="O701" s="54" t="s">
        <v>137</v>
      </c>
      <c r="P701" s="54" t="s">
        <v>130</v>
      </c>
      <c r="Q701" s="54" t="s">
        <v>121</v>
      </c>
      <c r="R701" s="54" t="s">
        <v>5</v>
      </c>
      <c r="S701" s="54" t="s">
        <v>7</v>
      </c>
    </row>
    <row r="702" spans="1:19" ht="20.100000000000001" customHeight="1">
      <c r="A702" s="41">
        <v>44256</v>
      </c>
      <c r="B702" s="24">
        <v>55800</v>
      </c>
      <c r="C702" s="23">
        <f>ROUND((B702)*0.17,0)</f>
        <v>9486</v>
      </c>
      <c r="D702" s="23">
        <f>ROUND((B702)*0.08,0)</f>
        <v>4464</v>
      </c>
      <c r="E702" s="23">
        <v>400</v>
      </c>
      <c r="F702" s="23"/>
      <c r="G702" s="37">
        <f t="shared" ref="G702:G713" si="481">SUM(B702:F702)</f>
        <v>70150</v>
      </c>
      <c r="H702" s="37"/>
      <c r="I702" s="37">
        <f t="shared" ref="I702:I713" si="482">G702-H702</f>
        <v>70150</v>
      </c>
      <c r="J702" s="25">
        <v>4000</v>
      </c>
      <c r="K702" s="25"/>
      <c r="L702" s="25"/>
      <c r="M702" s="25"/>
      <c r="N702" s="23">
        <v>2500</v>
      </c>
      <c r="O702" s="23">
        <v>360</v>
      </c>
      <c r="P702" s="25">
        <v>200</v>
      </c>
      <c r="Q702" s="25">
        <v>1</v>
      </c>
      <c r="R702" s="23">
        <f t="shared" ref="R702:R713" si="483">SUM(J702:Q702)</f>
        <v>7061</v>
      </c>
      <c r="S702" s="24">
        <f t="shared" ref="S702:S713" si="484">I702-R702</f>
        <v>63089</v>
      </c>
    </row>
    <row r="703" spans="1:19" ht="20.100000000000001" customHeight="1">
      <c r="A703" s="41">
        <v>44287</v>
      </c>
      <c r="B703" s="24">
        <v>55800</v>
      </c>
      <c r="C703" s="23">
        <f t="shared" ref="C703:C707" si="485">ROUND((B703)*0.17,0)</f>
        <v>9486</v>
      </c>
      <c r="D703" s="23">
        <f t="shared" ref="D703:D707" si="486">ROUND((B703)*0.08,0)</f>
        <v>4464</v>
      </c>
      <c r="E703" s="23">
        <v>400</v>
      </c>
      <c r="F703" s="23"/>
      <c r="G703" s="37">
        <f t="shared" si="481"/>
        <v>70150</v>
      </c>
      <c r="H703" s="37"/>
      <c r="I703" s="37">
        <f t="shared" si="482"/>
        <v>70150</v>
      </c>
      <c r="J703" s="25">
        <v>4000</v>
      </c>
      <c r="K703" s="25"/>
      <c r="L703" s="25"/>
      <c r="M703" s="25"/>
      <c r="N703" s="23">
        <v>2500</v>
      </c>
      <c r="O703" s="23">
        <v>360</v>
      </c>
      <c r="P703" s="25">
        <v>200</v>
      </c>
      <c r="Q703" s="25">
        <v>1</v>
      </c>
      <c r="R703" s="23">
        <f t="shared" si="483"/>
        <v>7061</v>
      </c>
      <c r="S703" s="24">
        <f t="shared" si="484"/>
        <v>63089</v>
      </c>
    </row>
    <row r="704" spans="1:19" ht="20.100000000000001" customHeight="1">
      <c r="A704" s="41">
        <v>44317</v>
      </c>
      <c r="B704" s="24">
        <v>55800</v>
      </c>
      <c r="C704" s="23">
        <f t="shared" si="485"/>
        <v>9486</v>
      </c>
      <c r="D704" s="23">
        <f t="shared" si="486"/>
        <v>4464</v>
      </c>
      <c r="E704" s="23">
        <v>400</v>
      </c>
      <c r="F704" s="23"/>
      <c r="G704" s="37">
        <f t="shared" si="481"/>
        <v>70150</v>
      </c>
      <c r="H704" s="37"/>
      <c r="I704" s="37">
        <f t="shared" si="482"/>
        <v>70150</v>
      </c>
      <c r="J704" s="25">
        <v>4000</v>
      </c>
      <c r="K704" s="25"/>
      <c r="L704" s="25"/>
      <c r="M704" s="25"/>
      <c r="N704" s="23">
        <v>2500</v>
      </c>
      <c r="O704" s="23">
        <v>360</v>
      </c>
      <c r="P704" s="25">
        <v>200</v>
      </c>
      <c r="Q704" s="25">
        <v>1</v>
      </c>
      <c r="R704" s="23">
        <f t="shared" si="483"/>
        <v>7061</v>
      </c>
      <c r="S704" s="24">
        <f t="shared" si="484"/>
        <v>63089</v>
      </c>
    </row>
    <row r="705" spans="1:19" ht="20.100000000000001" customHeight="1">
      <c r="A705" s="41">
        <v>44348</v>
      </c>
      <c r="B705" s="24">
        <v>55800</v>
      </c>
      <c r="C705" s="23">
        <f t="shared" si="485"/>
        <v>9486</v>
      </c>
      <c r="D705" s="23">
        <f t="shared" si="486"/>
        <v>4464</v>
      </c>
      <c r="E705" s="23">
        <v>400</v>
      </c>
      <c r="F705" s="23"/>
      <c r="G705" s="37">
        <f t="shared" si="481"/>
        <v>70150</v>
      </c>
      <c r="H705" s="37"/>
      <c r="I705" s="37">
        <f t="shared" si="482"/>
        <v>70150</v>
      </c>
      <c r="J705" s="25">
        <v>4000</v>
      </c>
      <c r="K705" s="18"/>
      <c r="L705" s="25"/>
      <c r="M705" s="18"/>
      <c r="N705" s="23">
        <v>2500</v>
      </c>
      <c r="O705" s="23">
        <v>360</v>
      </c>
      <c r="P705" s="25">
        <v>200</v>
      </c>
      <c r="Q705" s="25">
        <v>1</v>
      </c>
      <c r="R705" s="23">
        <f t="shared" si="483"/>
        <v>7061</v>
      </c>
      <c r="S705" s="24">
        <f t="shared" si="484"/>
        <v>63089</v>
      </c>
    </row>
    <row r="706" spans="1:19" ht="20.100000000000001" customHeight="1">
      <c r="A706" s="41">
        <v>44378</v>
      </c>
      <c r="B706" s="24">
        <v>57500</v>
      </c>
      <c r="C706" s="23">
        <f t="shared" si="485"/>
        <v>9775</v>
      </c>
      <c r="D706" s="23">
        <f t="shared" si="486"/>
        <v>4600</v>
      </c>
      <c r="E706" s="23">
        <v>400</v>
      </c>
      <c r="F706" s="23"/>
      <c r="G706" s="37">
        <f t="shared" si="481"/>
        <v>72275</v>
      </c>
      <c r="H706" s="37"/>
      <c r="I706" s="37">
        <f t="shared" si="482"/>
        <v>72275</v>
      </c>
      <c r="J706" s="25">
        <v>4000</v>
      </c>
      <c r="K706" s="18"/>
      <c r="L706" s="25"/>
      <c r="M706" s="18"/>
      <c r="N706" s="23">
        <v>2500</v>
      </c>
      <c r="O706" s="23">
        <v>360</v>
      </c>
      <c r="P706" s="25">
        <v>200</v>
      </c>
      <c r="Q706" s="25">
        <v>1</v>
      </c>
      <c r="R706" s="23">
        <f t="shared" si="483"/>
        <v>7061</v>
      </c>
      <c r="S706" s="24">
        <f t="shared" si="484"/>
        <v>65214</v>
      </c>
    </row>
    <row r="707" spans="1:19" ht="20.100000000000001" customHeight="1">
      <c r="A707" s="41">
        <v>44409</v>
      </c>
      <c r="B707" s="24">
        <v>59600</v>
      </c>
      <c r="C707" s="23">
        <f t="shared" si="485"/>
        <v>10132</v>
      </c>
      <c r="D707" s="23">
        <f t="shared" si="486"/>
        <v>4768</v>
      </c>
      <c r="E707" s="23">
        <v>400</v>
      </c>
      <c r="F707" s="23">
        <v>38341</v>
      </c>
      <c r="G707" s="37">
        <f t="shared" si="481"/>
        <v>113241</v>
      </c>
      <c r="H707" s="37"/>
      <c r="I707" s="37">
        <f t="shared" si="482"/>
        <v>113241</v>
      </c>
      <c r="J707" s="25">
        <f>4000+38341</f>
        <v>42341</v>
      </c>
      <c r="K707" s="18"/>
      <c r="L707" s="25"/>
      <c r="M707" s="18"/>
      <c r="N707" s="23">
        <v>2500</v>
      </c>
      <c r="O707" s="23">
        <v>360</v>
      </c>
      <c r="P707" s="25">
        <v>200</v>
      </c>
      <c r="Q707" s="25">
        <v>1</v>
      </c>
      <c r="R707" s="23">
        <f t="shared" si="483"/>
        <v>45402</v>
      </c>
      <c r="S707" s="24">
        <f t="shared" si="484"/>
        <v>67839</v>
      </c>
    </row>
    <row r="708" spans="1:19" ht="20.100000000000001" customHeight="1">
      <c r="A708" s="41">
        <v>44440</v>
      </c>
      <c r="B708" s="23"/>
      <c r="C708" s="23"/>
      <c r="D708" s="23"/>
      <c r="E708" s="23"/>
      <c r="F708" s="23"/>
      <c r="G708" s="37">
        <f t="shared" si="481"/>
        <v>0</v>
      </c>
      <c r="H708" s="37"/>
      <c r="I708" s="37">
        <f t="shared" si="482"/>
        <v>0</v>
      </c>
      <c r="J708" s="25"/>
      <c r="K708" s="25"/>
      <c r="L708" s="25"/>
      <c r="M708" s="25"/>
      <c r="N708" s="23"/>
      <c r="O708" s="23"/>
      <c r="P708" s="25"/>
      <c r="Q708" s="25"/>
      <c r="R708" s="23">
        <f t="shared" si="483"/>
        <v>0</v>
      </c>
      <c r="S708" s="24">
        <f t="shared" si="484"/>
        <v>0</v>
      </c>
    </row>
    <row r="709" spans="1:19" ht="20.100000000000001" customHeight="1">
      <c r="A709" s="41">
        <v>44470</v>
      </c>
      <c r="B709" s="23"/>
      <c r="C709" s="23"/>
      <c r="D709" s="23"/>
      <c r="E709" s="23"/>
      <c r="F709" s="23"/>
      <c r="G709" s="37">
        <f t="shared" si="481"/>
        <v>0</v>
      </c>
      <c r="H709" s="37"/>
      <c r="I709" s="37">
        <f t="shared" si="482"/>
        <v>0</v>
      </c>
      <c r="J709" s="25"/>
      <c r="K709" s="25"/>
      <c r="L709" s="25"/>
      <c r="M709" s="25"/>
      <c r="N709" s="23"/>
      <c r="O709" s="23"/>
      <c r="P709" s="25"/>
      <c r="Q709" s="25"/>
      <c r="R709" s="23">
        <f t="shared" si="483"/>
        <v>0</v>
      </c>
      <c r="S709" s="24">
        <f t="shared" si="484"/>
        <v>0</v>
      </c>
    </row>
    <row r="710" spans="1:19" ht="20.100000000000001" customHeight="1">
      <c r="A710" s="41">
        <v>44501</v>
      </c>
      <c r="B710" s="23"/>
      <c r="C710" s="23"/>
      <c r="D710" s="23"/>
      <c r="E710" s="23"/>
      <c r="F710" s="23"/>
      <c r="G710" s="37">
        <f t="shared" si="481"/>
        <v>0</v>
      </c>
      <c r="H710" s="37"/>
      <c r="I710" s="37">
        <f t="shared" si="482"/>
        <v>0</v>
      </c>
      <c r="J710" s="25"/>
      <c r="K710" s="25"/>
      <c r="L710" s="25"/>
      <c r="M710" s="25"/>
      <c r="N710" s="23"/>
      <c r="O710" s="23"/>
      <c r="P710" s="25"/>
      <c r="Q710" s="25"/>
      <c r="R710" s="23">
        <f t="shared" si="483"/>
        <v>0</v>
      </c>
      <c r="S710" s="24">
        <f t="shared" si="484"/>
        <v>0</v>
      </c>
    </row>
    <row r="711" spans="1:19" ht="20.100000000000001" customHeight="1">
      <c r="A711" s="41">
        <v>44531</v>
      </c>
      <c r="B711" s="23"/>
      <c r="C711" s="23"/>
      <c r="D711" s="23"/>
      <c r="E711" s="23"/>
      <c r="F711" s="23"/>
      <c r="G711" s="37">
        <f t="shared" si="481"/>
        <v>0</v>
      </c>
      <c r="H711" s="37"/>
      <c r="I711" s="37">
        <f t="shared" si="482"/>
        <v>0</v>
      </c>
      <c r="J711" s="25"/>
      <c r="K711" s="25"/>
      <c r="L711" s="25"/>
      <c r="M711" s="25"/>
      <c r="N711" s="23"/>
      <c r="O711" s="23"/>
      <c r="P711" s="25"/>
      <c r="Q711" s="25"/>
      <c r="R711" s="23">
        <f t="shared" si="483"/>
        <v>0</v>
      </c>
      <c r="S711" s="24">
        <f t="shared" si="484"/>
        <v>0</v>
      </c>
    </row>
    <row r="712" spans="1:19" ht="20.100000000000001" customHeight="1">
      <c r="A712" s="41">
        <v>44562</v>
      </c>
      <c r="B712" s="23"/>
      <c r="C712" s="23"/>
      <c r="D712" s="23"/>
      <c r="E712" s="23"/>
      <c r="F712" s="23"/>
      <c r="G712" s="37">
        <f t="shared" si="481"/>
        <v>0</v>
      </c>
      <c r="H712" s="37"/>
      <c r="I712" s="37">
        <f t="shared" si="482"/>
        <v>0</v>
      </c>
      <c r="J712" s="25"/>
      <c r="K712" s="25"/>
      <c r="L712" s="25"/>
      <c r="M712" s="25"/>
      <c r="N712" s="23"/>
      <c r="O712" s="23"/>
      <c r="P712" s="25"/>
      <c r="Q712" s="25"/>
      <c r="R712" s="23">
        <f t="shared" si="483"/>
        <v>0</v>
      </c>
      <c r="S712" s="24">
        <f t="shared" si="484"/>
        <v>0</v>
      </c>
    </row>
    <row r="713" spans="1:19" ht="20.100000000000001" customHeight="1">
      <c r="A713" s="41">
        <v>44593</v>
      </c>
      <c r="B713" s="23"/>
      <c r="C713" s="23"/>
      <c r="D713" s="23"/>
      <c r="E713" s="23"/>
      <c r="F713" s="23"/>
      <c r="G713" s="37">
        <f t="shared" si="481"/>
        <v>0</v>
      </c>
      <c r="H713" s="23"/>
      <c r="I713" s="37">
        <f t="shared" si="482"/>
        <v>0</v>
      </c>
      <c r="J713" s="23"/>
      <c r="K713" s="23"/>
      <c r="L713" s="23"/>
      <c r="M713" s="23"/>
      <c r="N713" s="23"/>
      <c r="O713" s="23"/>
      <c r="P713" s="23"/>
      <c r="Q713" s="23"/>
      <c r="R713" s="23">
        <f t="shared" si="483"/>
        <v>0</v>
      </c>
      <c r="S713" s="24">
        <f t="shared" si="484"/>
        <v>0</v>
      </c>
    </row>
    <row r="714" spans="1:19" ht="20.100000000000001" customHeight="1">
      <c r="A714" s="42" t="s">
        <v>4</v>
      </c>
      <c r="B714" s="24">
        <f>SUM(B702:B713)</f>
        <v>340300</v>
      </c>
      <c r="C714" s="24">
        <f t="shared" ref="C714" si="487">SUM(C702:C713)</f>
        <v>57851</v>
      </c>
      <c r="D714" s="24">
        <f t="shared" ref="D714" si="488">SUM(D702:D713)</f>
        <v>27224</v>
      </c>
      <c r="E714" s="24">
        <f t="shared" ref="E714" si="489">SUM(E702:E713)</f>
        <v>2400</v>
      </c>
      <c r="F714" s="24">
        <f t="shared" ref="F714" si="490">SUM(F702:F713)</f>
        <v>38341</v>
      </c>
      <c r="G714" s="24">
        <f t="shared" ref="G714:S714" si="491">SUM(G702:G713)</f>
        <v>466116</v>
      </c>
      <c r="H714" s="24">
        <f t="shared" si="491"/>
        <v>0</v>
      </c>
      <c r="I714" s="24">
        <f t="shared" si="491"/>
        <v>466116</v>
      </c>
      <c r="J714" s="24">
        <f t="shared" si="491"/>
        <v>62341</v>
      </c>
      <c r="K714" s="24">
        <f t="shared" si="491"/>
        <v>0</v>
      </c>
      <c r="L714" s="24">
        <f t="shared" si="491"/>
        <v>0</v>
      </c>
      <c r="M714" s="24">
        <f t="shared" si="491"/>
        <v>0</v>
      </c>
      <c r="N714" s="24">
        <f t="shared" si="491"/>
        <v>15000</v>
      </c>
      <c r="O714" s="24">
        <f t="shared" si="491"/>
        <v>2160</v>
      </c>
      <c r="P714" s="24">
        <f t="shared" si="491"/>
        <v>1200</v>
      </c>
      <c r="Q714" s="24">
        <f t="shared" si="491"/>
        <v>6</v>
      </c>
      <c r="R714" s="24">
        <f t="shared" si="491"/>
        <v>80707</v>
      </c>
      <c r="S714" s="24">
        <f t="shared" si="491"/>
        <v>385409</v>
      </c>
    </row>
    <row r="715" spans="1:19" ht="20.100000000000001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</row>
    <row r="716" spans="1:19" ht="20.100000000000001" customHeight="1">
      <c r="A716" s="30"/>
      <c r="B716" s="18"/>
      <c r="C716" s="18"/>
      <c r="D716" s="18"/>
      <c r="E716" s="31"/>
      <c r="F716" s="31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</row>
    <row r="717" spans="1:19" ht="20.100000000000001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</row>
    <row r="718" spans="1:19" ht="20.100000000000001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</row>
    <row r="719" spans="1:19" ht="20.100000000000001" customHeight="1">
      <c r="A719" s="69" t="s">
        <v>23</v>
      </c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</row>
    <row r="720" spans="1:19" ht="20.100000000000001" customHeight="1">
      <c r="A720" s="69" t="s">
        <v>47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</row>
    <row r="721" spans="1:19" ht="20.100000000000001" customHeight="1">
      <c r="A721" s="18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</row>
    <row r="722" spans="1:19" ht="20.100000000000001" customHeight="1">
      <c r="A722" s="18" t="s">
        <v>259</v>
      </c>
      <c r="B722" s="18"/>
      <c r="C722" s="18"/>
      <c r="D722" s="18"/>
      <c r="E722" s="18"/>
      <c r="F722" s="18"/>
      <c r="G722" s="18"/>
      <c r="H722" s="18" t="s">
        <v>180</v>
      </c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</row>
    <row r="723" spans="1:19" ht="20.100000000000001" customHeight="1">
      <c r="A723" s="18"/>
      <c r="B723" s="18"/>
      <c r="C723" s="18"/>
      <c r="D723" s="18"/>
      <c r="G723" s="18"/>
      <c r="H723" s="18"/>
      <c r="I723" s="18"/>
      <c r="J723" s="19"/>
      <c r="K723" s="19"/>
      <c r="L723" s="19"/>
      <c r="M723" s="18"/>
      <c r="N723" s="18"/>
      <c r="O723" s="18"/>
      <c r="P723" s="18"/>
      <c r="Q723" s="18"/>
      <c r="R723" s="18"/>
      <c r="S723" s="18"/>
    </row>
    <row r="724" spans="1:19" ht="39.950000000000003" customHeight="1">
      <c r="A724" s="48" t="s">
        <v>0</v>
      </c>
      <c r="B724" s="54" t="s">
        <v>1</v>
      </c>
      <c r="C724" s="54" t="s">
        <v>2</v>
      </c>
      <c r="D724" s="54" t="s">
        <v>3</v>
      </c>
      <c r="E724" s="48" t="s">
        <v>104</v>
      </c>
      <c r="F724" s="48" t="s">
        <v>127</v>
      </c>
      <c r="G724" s="54" t="s">
        <v>4</v>
      </c>
      <c r="H724" s="54" t="s">
        <v>133</v>
      </c>
      <c r="I724" s="54" t="s">
        <v>4</v>
      </c>
      <c r="J724" s="54" t="s">
        <v>8</v>
      </c>
      <c r="K724" s="54" t="s">
        <v>13</v>
      </c>
      <c r="L724" s="54" t="s">
        <v>21</v>
      </c>
      <c r="M724" s="54" t="s">
        <v>29</v>
      </c>
      <c r="N724" s="54" t="s">
        <v>136</v>
      </c>
      <c r="O724" s="54" t="s">
        <v>137</v>
      </c>
      <c r="P724" s="54" t="s">
        <v>130</v>
      </c>
      <c r="Q724" s="54" t="s">
        <v>121</v>
      </c>
      <c r="R724" s="54" t="s">
        <v>5</v>
      </c>
      <c r="S724" s="54" t="s">
        <v>7</v>
      </c>
    </row>
    <row r="725" spans="1:19" ht="20.100000000000001" customHeight="1">
      <c r="A725" s="41">
        <v>44256</v>
      </c>
      <c r="B725" s="23">
        <v>41600</v>
      </c>
      <c r="C725" s="23">
        <f>ROUND((B725)*0.17,0)</f>
        <v>7072</v>
      </c>
      <c r="D725" s="23">
        <f>ROUND((B725)*0.08,0)</f>
        <v>3328</v>
      </c>
      <c r="E725" s="23">
        <v>400</v>
      </c>
      <c r="F725" s="23"/>
      <c r="G725" s="37">
        <f t="shared" ref="G725" si="492">SUM(B725:F725)</f>
        <v>52400</v>
      </c>
      <c r="H725" s="25">
        <v>1250</v>
      </c>
      <c r="I725" s="37">
        <f t="shared" ref="I725:I737" si="493">G725-H725</f>
        <v>51150</v>
      </c>
      <c r="J725" s="25">
        <v>5000</v>
      </c>
      <c r="K725" s="25">
        <v>3093</v>
      </c>
      <c r="L725" s="23"/>
      <c r="M725" s="25"/>
      <c r="N725" s="23"/>
      <c r="O725" s="23">
        <v>360</v>
      </c>
      <c r="P725" s="25">
        <v>200</v>
      </c>
      <c r="Q725" s="25">
        <v>1</v>
      </c>
      <c r="R725" s="23">
        <f t="shared" ref="R725:R737" si="494">SUM(J725:Q725)</f>
        <v>8654</v>
      </c>
      <c r="S725" s="24">
        <f t="shared" ref="S725:S737" si="495">I725-R725</f>
        <v>42496</v>
      </c>
    </row>
    <row r="726" spans="1:19" ht="20.100000000000001" customHeight="1">
      <c r="A726" s="41">
        <v>44287</v>
      </c>
      <c r="B726" s="23">
        <v>41600</v>
      </c>
      <c r="C726" s="23">
        <f t="shared" ref="C726:C731" si="496">ROUND((B726)*0.17,0)</f>
        <v>7072</v>
      </c>
      <c r="D726" s="23">
        <f t="shared" ref="D726:D731" si="497">ROUND((B726)*0.08,0)</f>
        <v>3328</v>
      </c>
      <c r="E726" s="23">
        <v>400</v>
      </c>
      <c r="F726" s="23">
        <v>17550</v>
      </c>
      <c r="G726" s="37">
        <f t="shared" ref="G726" si="498">SUM(B726:F726)</f>
        <v>69950</v>
      </c>
      <c r="H726" s="25">
        <v>1250</v>
      </c>
      <c r="I726" s="37">
        <f t="shared" si="493"/>
        <v>68700</v>
      </c>
      <c r="J726" s="25">
        <v>5000</v>
      </c>
      <c r="K726" s="25">
        <v>3093</v>
      </c>
      <c r="L726" s="23"/>
      <c r="M726" s="25"/>
      <c r="N726" s="23"/>
      <c r="O726" s="23">
        <v>360</v>
      </c>
      <c r="P726" s="25">
        <v>200</v>
      </c>
      <c r="Q726" s="25">
        <v>1</v>
      </c>
      <c r="R726" s="23">
        <f t="shared" si="494"/>
        <v>8654</v>
      </c>
      <c r="S726" s="24">
        <f t="shared" si="495"/>
        <v>60046</v>
      </c>
    </row>
    <row r="727" spans="1:19" ht="20.100000000000001" customHeight="1">
      <c r="A727" s="41">
        <v>44317</v>
      </c>
      <c r="B727" s="23">
        <v>41600</v>
      </c>
      <c r="C727" s="23">
        <f t="shared" si="496"/>
        <v>7072</v>
      </c>
      <c r="D727" s="23">
        <f t="shared" si="497"/>
        <v>3328</v>
      </c>
      <c r="E727" s="23">
        <v>400</v>
      </c>
      <c r="F727" s="23"/>
      <c r="G727" s="37">
        <f t="shared" ref="G727" si="499">SUM(B727:F727)</f>
        <v>52400</v>
      </c>
      <c r="H727" s="25">
        <v>1250</v>
      </c>
      <c r="I727" s="37">
        <f t="shared" si="493"/>
        <v>51150</v>
      </c>
      <c r="J727" s="25">
        <v>5000</v>
      </c>
      <c r="K727" s="25">
        <v>3093</v>
      </c>
      <c r="L727" s="23"/>
      <c r="M727" s="25"/>
      <c r="N727" s="23"/>
      <c r="O727" s="23">
        <v>360</v>
      </c>
      <c r="P727" s="25">
        <v>200</v>
      </c>
      <c r="Q727" s="25">
        <v>1</v>
      </c>
      <c r="R727" s="23">
        <f t="shared" si="494"/>
        <v>8654</v>
      </c>
      <c r="S727" s="24">
        <f t="shared" si="495"/>
        <v>42496</v>
      </c>
    </row>
    <row r="728" spans="1:19" ht="20.100000000000001" customHeight="1">
      <c r="A728" s="41">
        <v>44348</v>
      </c>
      <c r="B728" s="23">
        <v>41600</v>
      </c>
      <c r="C728" s="23">
        <f t="shared" si="496"/>
        <v>7072</v>
      </c>
      <c r="D728" s="23">
        <f t="shared" si="497"/>
        <v>3328</v>
      </c>
      <c r="E728" s="23">
        <v>400</v>
      </c>
      <c r="F728" s="23"/>
      <c r="G728" s="37">
        <f t="shared" ref="G728:G737" si="500">SUM(B728:F728)</f>
        <v>52400</v>
      </c>
      <c r="H728" s="25">
        <v>1250</v>
      </c>
      <c r="I728" s="37">
        <f t="shared" si="493"/>
        <v>51150</v>
      </c>
      <c r="J728" s="25">
        <v>5000</v>
      </c>
      <c r="K728" s="25">
        <v>3093</v>
      </c>
      <c r="L728" s="23"/>
      <c r="M728" s="25"/>
      <c r="N728" s="23"/>
      <c r="O728" s="23">
        <v>360</v>
      </c>
      <c r="P728" s="25">
        <v>200</v>
      </c>
      <c r="Q728" s="25">
        <v>1</v>
      </c>
      <c r="R728" s="23">
        <f t="shared" si="494"/>
        <v>8654</v>
      </c>
      <c r="S728" s="24">
        <f t="shared" si="495"/>
        <v>42496</v>
      </c>
    </row>
    <row r="729" spans="1:19" ht="20.100000000000001" customHeight="1">
      <c r="A729" s="41">
        <v>44378</v>
      </c>
      <c r="B729" s="23">
        <v>42800</v>
      </c>
      <c r="C729" s="23">
        <f t="shared" si="496"/>
        <v>7276</v>
      </c>
      <c r="D729" s="23">
        <f t="shared" si="497"/>
        <v>3424</v>
      </c>
      <c r="E729" s="23">
        <v>400</v>
      </c>
      <c r="F729" s="23"/>
      <c r="G729" s="37">
        <f t="shared" si="500"/>
        <v>53900</v>
      </c>
      <c r="H729" s="25">
        <v>1250</v>
      </c>
      <c r="I729" s="37">
        <f t="shared" si="493"/>
        <v>52650</v>
      </c>
      <c r="J729" s="25"/>
      <c r="K729" s="25"/>
      <c r="L729" s="23"/>
      <c r="M729" s="25"/>
      <c r="N729" s="23"/>
      <c r="O729" s="23">
        <v>360</v>
      </c>
      <c r="P729" s="25">
        <v>200</v>
      </c>
      <c r="Q729" s="25">
        <v>1</v>
      </c>
      <c r="R729" s="23">
        <f t="shared" si="494"/>
        <v>561</v>
      </c>
      <c r="S729" s="24">
        <f t="shared" si="495"/>
        <v>52089</v>
      </c>
    </row>
    <row r="730" spans="1:19" ht="20.100000000000001" customHeight="1">
      <c r="A730" s="41">
        <v>44409</v>
      </c>
      <c r="B730" s="23">
        <v>42800</v>
      </c>
      <c r="C730" s="23">
        <f t="shared" si="496"/>
        <v>7276</v>
      </c>
      <c r="D730" s="23">
        <f t="shared" si="497"/>
        <v>3424</v>
      </c>
      <c r="E730" s="23">
        <v>400</v>
      </c>
      <c r="F730" s="23"/>
      <c r="G730" s="37">
        <f t="shared" si="500"/>
        <v>53900</v>
      </c>
      <c r="H730" s="25">
        <v>1250</v>
      </c>
      <c r="I730" s="37">
        <f t="shared" si="493"/>
        <v>52650</v>
      </c>
      <c r="J730" s="25"/>
      <c r="K730" s="25"/>
      <c r="L730" s="23"/>
      <c r="M730" s="25"/>
      <c r="N730" s="23"/>
      <c r="O730" s="23">
        <v>360</v>
      </c>
      <c r="P730" s="25">
        <v>200</v>
      </c>
      <c r="Q730" s="25">
        <v>1</v>
      </c>
      <c r="R730" s="23">
        <f t="shared" si="494"/>
        <v>561</v>
      </c>
      <c r="S730" s="24">
        <f t="shared" si="495"/>
        <v>52089</v>
      </c>
    </row>
    <row r="731" spans="1:19" ht="20.100000000000001" customHeight="1">
      <c r="A731" s="41">
        <v>44440</v>
      </c>
      <c r="B731" s="23">
        <v>42800</v>
      </c>
      <c r="C731" s="23">
        <f t="shared" si="496"/>
        <v>7276</v>
      </c>
      <c r="D731" s="23">
        <f t="shared" si="497"/>
        <v>3424</v>
      </c>
      <c r="E731" s="23">
        <v>400</v>
      </c>
      <c r="F731" s="23"/>
      <c r="G731" s="37">
        <f t="shared" si="500"/>
        <v>53900</v>
      </c>
      <c r="H731" s="37"/>
      <c r="I731" s="37">
        <f t="shared" si="493"/>
        <v>53900</v>
      </c>
      <c r="J731" s="25"/>
      <c r="K731" s="25"/>
      <c r="L731" s="23"/>
      <c r="M731" s="25"/>
      <c r="N731" s="23"/>
      <c r="O731" s="23">
        <v>360</v>
      </c>
      <c r="P731" s="25">
        <v>200</v>
      </c>
      <c r="Q731" s="25">
        <v>1</v>
      </c>
      <c r="R731" s="23">
        <f t="shared" si="494"/>
        <v>561</v>
      </c>
      <c r="S731" s="24">
        <f t="shared" si="495"/>
        <v>53339</v>
      </c>
    </row>
    <row r="732" spans="1:19" ht="20.100000000000001" customHeight="1">
      <c r="A732" s="41">
        <v>44440</v>
      </c>
      <c r="B732" s="23">
        <v>0</v>
      </c>
      <c r="C732" s="23">
        <f t="shared" ref="C732" si="501">ROUND((B732)*0.17,0)</f>
        <v>0</v>
      </c>
      <c r="D732" s="23">
        <f t="shared" ref="D732" si="502">ROUND((B732)*0.08,0)</f>
        <v>0</v>
      </c>
      <c r="E732" s="23">
        <v>0</v>
      </c>
      <c r="F732" s="23">
        <v>53102</v>
      </c>
      <c r="G732" s="37">
        <f t="shared" ref="G732" si="503">SUM(B732:F732)</f>
        <v>53102</v>
      </c>
      <c r="H732" s="37"/>
      <c r="I732" s="37">
        <f t="shared" ref="I732" si="504">G732-H732</f>
        <v>53102</v>
      </c>
      <c r="J732" s="25"/>
      <c r="K732" s="25"/>
      <c r="L732" s="23"/>
      <c r="M732" s="25"/>
      <c r="N732" s="23"/>
      <c r="O732" s="23"/>
      <c r="P732" s="25"/>
      <c r="Q732" s="25">
        <v>1</v>
      </c>
      <c r="R732" s="23">
        <f t="shared" ref="R732" si="505">SUM(J732:Q732)</f>
        <v>1</v>
      </c>
      <c r="S732" s="24">
        <f t="shared" ref="S732" si="506">I732-R732</f>
        <v>53101</v>
      </c>
    </row>
    <row r="733" spans="1:19" ht="20.100000000000001" customHeight="1">
      <c r="A733" s="41">
        <v>44470</v>
      </c>
      <c r="B733" s="23"/>
      <c r="C733" s="23"/>
      <c r="D733" s="23"/>
      <c r="E733" s="23"/>
      <c r="F733" s="23"/>
      <c r="G733" s="25">
        <f t="shared" si="500"/>
        <v>0</v>
      </c>
      <c r="H733" s="37"/>
      <c r="I733" s="37">
        <f t="shared" si="493"/>
        <v>0</v>
      </c>
      <c r="J733" s="25"/>
      <c r="K733" s="25"/>
      <c r="L733" s="23"/>
      <c r="M733" s="25"/>
      <c r="N733" s="23"/>
      <c r="O733" s="23"/>
      <c r="P733" s="25"/>
      <c r="Q733" s="25"/>
      <c r="R733" s="23">
        <f t="shared" si="494"/>
        <v>0</v>
      </c>
      <c r="S733" s="24">
        <f t="shared" si="495"/>
        <v>0</v>
      </c>
    </row>
    <row r="734" spans="1:19" ht="20.100000000000001" customHeight="1">
      <c r="A734" s="41">
        <v>44501</v>
      </c>
      <c r="B734" s="23"/>
      <c r="C734" s="23"/>
      <c r="D734" s="23"/>
      <c r="E734" s="23"/>
      <c r="F734" s="23"/>
      <c r="G734" s="25">
        <f t="shared" si="500"/>
        <v>0</v>
      </c>
      <c r="H734" s="37"/>
      <c r="I734" s="37">
        <f t="shared" si="493"/>
        <v>0</v>
      </c>
      <c r="J734" s="25"/>
      <c r="K734" s="25"/>
      <c r="L734" s="23"/>
      <c r="M734" s="25"/>
      <c r="N734" s="23"/>
      <c r="O734" s="23"/>
      <c r="P734" s="25"/>
      <c r="Q734" s="25"/>
      <c r="R734" s="23">
        <f t="shared" si="494"/>
        <v>0</v>
      </c>
      <c r="S734" s="24">
        <f t="shared" si="495"/>
        <v>0</v>
      </c>
    </row>
    <row r="735" spans="1:19" ht="20.100000000000001" customHeight="1">
      <c r="A735" s="41">
        <v>44531</v>
      </c>
      <c r="B735" s="23"/>
      <c r="C735" s="23"/>
      <c r="D735" s="23"/>
      <c r="E735" s="23"/>
      <c r="F735" s="23"/>
      <c r="G735" s="25">
        <f t="shared" si="500"/>
        <v>0</v>
      </c>
      <c r="H735" s="37"/>
      <c r="I735" s="37">
        <f t="shared" si="493"/>
        <v>0</v>
      </c>
      <c r="J735" s="25"/>
      <c r="K735" s="25"/>
      <c r="L735" s="23"/>
      <c r="M735" s="25"/>
      <c r="N735" s="23"/>
      <c r="O735" s="23"/>
      <c r="P735" s="25"/>
      <c r="Q735" s="25"/>
      <c r="R735" s="23">
        <f t="shared" si="494"/>
        <v>0</v>
      </c>
      <c r="S735" s="24">
        <f t="shared" si="495"/>
        <v>0</v>
      </c>
    </row>
    <row r="736" spans="1:19" ht="20.100000000000001" customHeight="1">
      <c r="A736" s="41">
        <v>44562</v>
      </c>
      <c r="B736" s="23"/>
      <c r="C736" s="23"/>
      <c r="D736" s="23"/>
      <c r="E736" s="23"/>
      <c r="F736" s="23"/>
      <c r="G736" s="25">
        <f t="shared" si="500"/>
        <v>0</v>
      </c>
      <c r="H736" s="37"/>
      <c r="I736" s="37">
        <f t="shared" si="493"/>
        <v>0</v>
      </c>
      <c r="J736" s="25"/>
      <c r="K736" s="25"/>
      <c r="L736" s="23"/>
      <c r="M736" s="25"/>
      <c r="N736" s="23"/>
      <c r="O736" s="23"/>
      <c r="P736" s="25"/>
      <c r="Q736" s="25"/>
      <c r="R736" s="23">
        <f t="shared" si="494"/>
        <v>0</v>
      </c>
      <c r="S736" s="24">
        <f t="shared" si="495"/>
        <v>0</v>
      </c>
    </row>
    <row r="737" spans="1:19" ht="20.100000000000001" customHeight="1">
      <c r="A737" s="41">
        <v>44593</v>
      </c>
      <c r="B737" s="23"/>
      <c r="C737" s="23"/>
      <c r="D737" s="23"/>
      <c r="E737" s="23"/>
      <c r="F737" s="23"/>
      <c r="G737" s="25">
        <f t="shared" si="500"/>
        <v>0</v>
      </c>
      <c r="H737" s="37"/>
      <c r="I737" s="37">
        <f t="shared" si="493"/>
        <v>0</v>
      </c>
      <c r="J737" s="25"/>
      <c r="K737" s="25"/>
      <c r="L737" s="23"/>
      <c r="M737" s="25"/>
      <c r="N737" s="23"/>
      <c r="O737" s="23"/>
      <c r="P737" s="25"/>
      <c r="Q737" s="25"/>
      <c r="R737" s="23">
        <f t="shared" si="494"/>
        <v>0</v>
      </c>
      <c r="S737" s="24">
        <f t="shared" si="495"/>
        <v>0</v>
      </c>
    </row>
    <row r="738" spans="1:19" ht="20.100000000000001" customHeight="1">
      <c r="A738" s="42" t="s">
        <v>4</v>
      </c>
      <c r="B738" s="24">
        <f t="shared" ref="B738:S738" si="507">SUM(B725:B737)</f>
        <v>294800</v>
      </c>
      <c r="C738" s="24">
        <f t="shared" si="507"/>
        <v>50116</v>
      </c>
      <c r="D738" s="24">
        <f t="shared" si="507"/>
        <v>23584</v>
      </c>
      <c r="E738" s="24">
        <f t="shared" si="507"/>
        <v>2800</v>
      </c>
      <c r="F738" s="24">
        <f t="shared" si="507"/>
        <v>70652</v>
      </c>
      <c r="G738" s="24">
        <f t="shared" si="507"/>
        <v>441952</v>
      </c>
      <c r="H738" s="24">
        <f t="shared" si="507"/>
        <v>7500</v>
      </c>
      <c r="I738" s="24">
        <f t="shared" si="507"/>
        <v>434452</v>
      </c>
      <c r="J738" s="24">
        <f t="shared" si="507"/>
        <v>20000</v>
      </c>
      <c r="K738" s="24">
        <f t="shared" si="507"/>
        <v>12372</v>
      </c>
      <c r="L738" s="24">
        <f t="shared" si="507"/>
        <v>0</v>
      </c>
      <c r="M738" s="24">
        <f t="shared" si="507"/>
        <v>0</v>
      </c>
      <c r="N738" s="24">
        <f t="shared" si="507"/>
        <v>0</v>
      </c>
      <c r="O738" s="24">
        <f t="shared" si="507"/>
        <v>2520</v>
      </c>
      <c r="P738" s="24">
        <f t="shared" si="507"/>
        <v>1400</v>
      </c>
      <c r="Q738" s="24">
        <f t="shared" si="507"/>
        <v>8</v>
      </c>
      <c r="R738" s="24">
        <f t="shared" si="507"/>
        <v>36300</v>
      </c>
      <c r="S738" s="24">
        <f t="shared" si="507"/>
        <v>398152</v>
      </c>
    </row>
    <row r="739" spans="1:19" ht="20.100000000000001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1:19" ht="20.100000000000001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</row>
    <row r="741" spans="1:19" ht="20.100000000000001" customHeight="1">
      <c r="A741" s="69" t="s">
        <v>23</v>
      </c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</row>
    <row r="742" spans="1:19" ht="20.100000000000001" customHeight="1">
      <c r="A742" s="69" t="s">
        <v>47</v>
      </c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</row>
    <row r="743" spans="1:19" ht="20.100000000000001" customHeight="1">
      <c r="A743" s="18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</row>
    <row r="744" spans="1:19" ht="20.100000000000001" customHeight="1">
      <c r="A744" s="18" t="s">
        <v>263</v>
      </c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</row>
    <row r="745" spans="1:19" ht="20.100000000000001" customHeight="1">
      <c r="A745" s="30"/>
      <c r="B745" s="18"/>
      <c r="C745" s="18"/>
      <c r="D745" s="18"/>
      <c r="G745" s="18"/>
      <c r="H745" s="18"/>
      <c r="I745" s="18"/>
      <c r="J745" s="19"/>
      <c r="K745" s="19"/>
      <c r="L745" s="19"/>
      <c r="M745" s="18"/>
      <c r="N745" s="18"/>
      <c r="O745" s="18"/>
      <c r="P745" s="18"/>
      <c r="Q745" s="18"/>
      <c r="R745" s="18"/>
      <c r="S745" s="18"/>
    </row>
    <row r="746" spans="1:19" ht="39.950000000000003" customHeight="1">
      <c r="A746" s="48" t="s">
        <v>0</v>
      </c>
      <c r="B746" s="54" t="s">
        <v>1</v>
      </c>
      <c r="C746" s="54" t="s">
        <v>2</v>
      </c>
      <c r="D746" s="54" t="s">
        <v>3</v>
      </c>
      <c r="E746" s="48" t="s">
        <v>104</v>
      </c>
      <c r="F746" s="48" t="s">
        <v>127</v>
      </c>
      <c r="G746" s="54" t="s">
        <v>4</v>
      </c>
      <c r="H746" s="54" t="s">
        <v>133</v>
      </c>
      <c r="I746" s="54" t="s">
        <v>4</v>
      </c>
      <c r="J746" s="54" t="s">
        <v>8</v>
      </c>
      <c r="K746" s="54" t="s">
        <v>13</v>
      </c>
      <c r="L746" s="54" t="s">
        <v>21</v>
      </c>
      <c r="M746" s="54" t="s">
        <v>142</v>
      </c>
      <c r="N746" s="54" t="s">
        <v>136</v>
      </c>
      <c r="O746" s="54" t="s">
        <v>137</v>
      </c>
      <c r="P746" s="54" t="s">
        <v>130</v>
      </c>
      <c r="Q746" s="54" t="s">
        <v>121</v>
      </c>
      <c r="R746" s="54" t="s">
        <v>5</v>
      </c>
      <c r="S746" s="54" t="s">
        <v>7</v>
      </c>
    </row>
    <row r="747" spans="1:19" ht="20.100000000000001" customHeight="1">
      <c r="A747" s="41">
        <v>44256</v>
      </c>
      <c r="B747" s="24">
        <v>41600</v>
      </c>
      <c r="C747" s="23">
        <f>ROUND((B747)*0.17,0)</f>
        <v>7072</v>
      </c>
      <c r="D747" s="23">
        <f>ROUND((B747)*0.08,0)</f>
        <v>3328</v>
      </c>
      <c r="E747" s="23">
        <v>400</v>
      </c>
      <c r="F747" s="23"/>
      <c r="G747" s="37">
        <f t="shared" ref="G747" si="508">SUM(B747:F747)</f>
        <v>52400</v>
      </c>
      <c r="H747" s="37"/>
      <c r="I747" s="37">
        <f t="shared" ref="I747" si="509">G747-H747</f>
        <v>52400</v>
      </c>
      <c r="J747" s="25">
        <v>2800</v>
      </c>
      <c r="K747" s="25">
        <v>1666</v>
      </c>
      <c r="L747" s="25">
        <v>2322</v>
      </c>
      <c r="M747" s="25"/>
      <c r="N747" s="23"/>
      <c r="O747" s="23">
        <v>360</v>
      </c>
      <c r="P747" s="25">
        <v>200</v>
      </c>
      <c r="Q747" s="25">
        <v>1</v>
      </c>
      <c r="R747" s="23">
        <f t="shared" ref="R747" si="510">Q747+P747+O747+N747+M747+L747+K747+J747</f>
        <v>7349</v>
      </c>
      <c r="S747" s="24">
        <f t="shared" ref="S747" si="511">I747-R747</f>
        <v>45051</v>
      </c>
    </row>
    <row r="748" spans="1:19" ht="20.100000000000001" customHeight="1">
      <c r="A748" s="41">
        <v>44287</v>
      </c>
      <c r="B748" s="24"/>
      <c r="C748" s="23"/>
      <c r="D748" s="23"/>
      <c r="E748" s="23"/>
      <c r="F748" s="23"/>
      <c r="G748" s="37"/>
      <c r="H748" s="37"/>
      <c r="I748" s="37"/>
      <c r="J748" s="25"/>
      <c r="K748" s="25"/>
      <c r="L748" s="25"/>
      <c r="M748" s="25"/>
      <c r="N748" s="23"/>
      <c r="O748" s="23"/>
      <c r="P748" s="25"/>
      <c r="Q748" s="25"/>
      <c r="R748" s="23"/>
      <c r="S748" s="24"/>
    </row>
    <row r="749" spans="1:19" ht="20.100000000000001" customHeight="1">
      <c r="A749" s="41">
        <v>44317</v>
      </c>
      <c r="B749" s="24"/>
      <c r="C749" s="23"/>
      <c r="D749" s="23"/>
      <c r="E749" s="23"/>
      <c r="F749" s="23"/>
      <c r="G749" s="37"/>
      <c r="H749" s="37"/>
      <c r="I749" s="37"/>
      <c r="J749" s="25"/>
      <c r="K749" s="25"/>
      <c r="L749" s="25"/>
      <c r="M749" s="25"/>
      <c r="N749" s="23"/>
      <c r="O749" s="23"/>
      <c r="P749" s="25"/>
      <c r="Q749" s="25"/>
      <c r="R749" s="23"/>
      <c r="S749" s="24"/>
    </row>
    <row r="750" spans="1:19" ht="20.100000000000001" customHeight="1">
      <c r="A750" s="41">
        <v>44348</v>
      </c>
      <c r="B750" s="24"/>
      <c r="C750" s="23"/>
      <c r="D750" s="23"/>
      <c r="E750" s="23"/>
      <c r="F750" s="23"/>
      <c r="G750" s="37"/>
      <c r="H750" s="37"/>
      <c r="I750" s="37"/>
      <c r="J750" s="25"/>
      <c r="K750" s="25"/>
      <c r="L750" s="25"/>
      <c r="M750" s="25"/>
      <c r="N750" s="23"/>
      <c r="O750" s="23"/>
      <c r="P750" s="25"/>
      <c r="Q750" s="25"/>
      <c r="R750" s="23"/>
      <c r="S750" s="24"/>
    </row>
    <row r="751" spans="1:19" ht="20.100000000000001" customHeight="1">
      <c r="A751" s="41">
        <v>44378</v>
      </c>
      <c r="B751" s="24"/>
      <c r="C751" s="23"/>
      <c r="D751" s="23"/>
      <c r="E751" s="23"/>
      <c r="F751" s="23"/>
      <c r="G751" s="37"/>
      <c r="H751" s="37"/>
      <c r="I751" s="37"/>
      <c r="J751" s="25"/>
      <c r="K751" s="25"/>
      <c r="L751" s="25"/>
      <c r="M751" s="25"/>
      <c r="N751" s="23"/>
      <c r="O751" s="23"/>
      <c r="P751" s="25"/>
      <c r="Q751" s="25"/>
      <c r="R751" s="23"/>
      <c r="S751" s="24"/>
    </row>
    <row r="752" spans="1:19" ht="20.100000000000001" customHeight="1">
      <c r="A752" s="41">
        <v>44409</v>
      </c>
      <c r="B752" s="24"/>
      <c r="C752" s="23"/>
      <c r="D752" s="23"/>
      <c r="E752" s="23"/>
      <c r="F752" s="23"/>
      <c r="G752" s="37"/>
      <c r="H752" s="37"/>
      <c r="I752" s="37"/>
      <c r="J752" s="25"/>
      <c r="K752" s="25"/>
      <c r="L752" s="25"/>
      <c r="M752" s="25"/>
      <c r="N752" s="23"/>
      <c r="O752" s="23"/>
      <c r="P752" s="25"/>
      <c r="Q752" s="25"/>
      <c r="R752" s="23"/>
      <c r="S752" s="24"/>
    </row>
    <row r="753" spans="1:19" ht="20.100000000000001" customHeight="1">
      <c r="A753" s="41">
        <v>44440</v>
      </c>
      <c r="B753" s="24"/>
      <c r="C753" s="23"/>
      <c r="D753" s="23"/>
      <c r="E753" s="23"/>
      <c r="F753" s="23"/>
      <c r="G753" s="37"/>
      <c r="H753" s="37"/>
      <c r="I753" s="37"/>
      <c r="J753" s="25"/>
      <c r="K753" s="25"/>
      <c r="L753" s="25"/>
      <c r="M753" s="25"/>
      <c r="N753" s="23"/>
      <c r="O753" s="23"/>
      <c r="P753" s="25"/>
      <c r="Q753" s="25"/>
      <c r="R753" s="23"/>
      <c r="S753" s="24"/>
    </row>
    <row r="754" spans="1:19" ht="20.100000000000001" customHeight="1">
      <c r="A754" s="41">
        <v>44440</v>
      </c>
      <c r="B754" s="24">
        <v>0</v>
      </c>
      <c r="C754" s="23">
        <f>ROUND((B754)*0.17,0)</f>
        <v>0</v>
      </c>
      <c r="D754" s="23">
        <f>ROUND((B754)*0.08,0)</f>
        <v>0</v>
      </c>
      <c r="E754" s="23">
        <v>0</v>
      </c>
      <c r="F754" s="23">
        <v>55423</v>
      </c>
      <c r="G754" s="37">
        <f t="shared" ref="G754" si="512">SUM(B754:F754)</f>
        <v>55423</v>
      </c>
      <c r="H754" s="37"/>
      <c r="I754" s="37">
        <f t="shared" ref="I754" si="513">G754-H754</f>
        <v>55423</v>
      </c>
      <c r="J754" s="25">
        <v>0</v>
      </c>
      <c r="K754" s="25">
        <v>0</v>
      </c>
      <c r="L754" s="25">
        <v>0</v>
      </c>
      <c r="M754" s="25">
        <v>0</v>
      </c>
      <c r="N754" s="23">
        <v>0</v>
      </c>
      <c r="O754" s="23">
        <v>0</v>
      </c>
      <c r="P754" s="25">
        <v>0</v>
      </c>
      <c r="Q754" s="25">
        <v>1</v>
      </c>
      <c r="R754" s="23">
        <f t="shared" ref="R754" si="514">Q754+P754+O754+N754+M754+L754+K754+J754</f>
        <v>1</v>
      </c>
      <c r="S754" s="24">
        <f t="shared" ref="S754" si="515">I754-R754</f>
        <v>55422</v>
      </c>
    </row>
    <row r="755" spans="1:19" ht="20.100000000000001" customHeight="1">
      <c r="A755" s="41">
        <v>44470</v>
      </c>
      <c r="B755" s="24"/>
      <c r="C755" s="23"/>
      <c r="D755" s="23"/>
      <c r="E755" s="23"/>
      <c r="F755" s="23"/>
      <c r="G755" s="37"/>
      <c r="H755" s="37"/>
      <c r="I755" s="37"/>
      <c r="J755" s="25"/>
      <c r="K755" s="25"/>
      <c r="L755" s="25"/>
      <c r="M755" s="25"/>
      <c r="N755" s="23"/>
      <c r="O755" s="23"/>
      <c r="P755" s="25"/>
      <c r="Q755" s="25"/>
      <c r="R755" s="23"/>
      <c r="S755" s="24"/>
    </row>
    <row r="756" spans="1:19" ht="20.100000000000001" customHeight="1">
      <c r="A756" s="41">
        <v>44501</v>
      </c>
      <c r="B756" s="24"/>
      <c r="C756" s="23"/>
      <c r="D756" s="23"/>
      <c r="E756" s="23"/>
      <c r="F756" s="23"/>
      <c r="G756" s="37"/>
      <c r="H756" s="37"/>
      <c r="I756" s="37"/>
      <c r="J756" s="25"/>
      <c r="K756" s="25"/>
      <c r="L756" s="25"/>
      <c r="M756" s="25"/>
      <c r="N756" s="23"/>
      <c r="O756" s="23"/>
      <c r="P756" s="25"/>
      <c r="Q756" s="25"/>
      <c r="R756" s="23"/>
      <c r="S756" s="24"/>
    </row>
    <row r="757" spans="1:19" ht="20.100000000000001" customHeight="1">
      <c r="A757" s="41">
        <v>44531</v>
      </c>
      <c r="B757" s="24"/>
      <c r="C757" s="23"/>
      <c r="D757" s="23"/>
      <c r="E757" s="23"/>
      <c r="F757" s="23"/>
      <c r="G757" s="37"/>
      <c r="H757" s="37"/>
      <c r="I757" s="37"/>
      <c r="J757" s="25"/>
      <c r="K757" s="25"/>
      <c r="L757" s="25"/>
      <c r="M757" s="25"/>
      <c r="N757" s="23"/>
      <c r="O757" s="23"/>
      <c r="P757" s="25"/>
      <c r="Q757" s="25"/>
      <c r="R757" s="23"/>
      <c r="S757" s="24"/>
    </row>
    <row r="758" spans="1:19" ht="20.100000000000001" customHeight="1">
      <c r="A758" s="41">
        <v>44562</v>
      </c>
      <c r="B758" s="24"/>
      <c r="C758" s="23"/>
      <c r="D758" s="23"/>
      <c r="E758" s="23"/>
      <c r="F758" s="23"/>
      <c r="G758" s="37"/>
      <c r="H758" s="37"/>
      <c r="I758" s="37"/>
      <c r="J758" s="25"/>
      <c r="K758" s="25"/>
      <c r="L758" s="25"/>
      <c r="M758" s="25"/>
      <c r="N758" s="23"/>
      <c r="O758" s="23"/>
      <c r="P758" s="25"/>
      <c r="Q758" s="25"/>
      <c r="R758" s="23"/>
      <c r="S758" s="24"/>
    </row>
    <row r="759" spans="1:19" ht="20.100000000000001" customHeight="1">
      <c r="A759" s="41">
        <v>44593</v>
      </c>
      <c r="B759" s="24"/>
      <c r="C759" s="23"/>
      <c r="D759" s="23"/>
      <c r="E759" s="23"/>
      <c r="F759" s="23"/>
      <c r="G759" s="37"/>
      <c r="H759" s="37"/>
      <c r="I759" s="37"/>
      <c r="J759" s="25"/>
      <c r="K759" s="25"/>
      <c r="L759" s="25"/>
      <c r="M759" s="25"/>
      <c r="N759" s="23"/>
      <c r="O759" s="23"/>
      <c r="P759" s="25"/>
      <c r="Q759" s="25"/>
      <c r="R759" s="23"/>
      <c r="S759" s="24"/>
    </row>
    <row r="760" spans="1:19" ht="20.100000000000001" customHeight="1">
      <c r="A760" s="42" t="s">
        <v>4</v>
      </c>
      <c r="B760" s="24">
        <f>SUM(B747:B759)</f>
        <v>41600</v>
      </c>
      <c r="C760" s="24">
        <f t="shared" ref="C760:S760" si="516">SUM(C747:C759)</f>
        <v>7072</v>
      </c>
      <c r="D760" s="24">
        <f t="shared" si="516"/>
        <v>3328</v>
      </c>
      <c r="E760" s="24">
        <f t="shared" si="516"/>
        <v>400</v>
      </c>
      <c r="F760" s="24">
        <f t="shared" si="516"/>
        <v>55423</v>
      </c>
      <c r="G760" s="24">
        <f t="shared" si="516"/>
        <v>107823</v>
      </c>
      <c r="H760" s="24">
        <f t="shared" si="516"/>
        <v>0</v>
      </c>
      <c r="I760" s="24">
        <f t="shared" si="516"/>
        <v>107823</v>
      </c>
      <c r="J760" s="24">
        <f t="shared" si="516"/>
        <v>2800</v>
      </c>
      <c r="K760" s="24">
        <f t="shared" si="516"/>
        <v>1666</v>
      </c>
      <c r="L760" s="24">
        <f t="shared" si="516"/>
        <v>2322</v>
      </c>
      <c r="M760" s="24">
        <f t="shared" si="516"/>
        <v>0</v>
      </c>
      <c r="N760" s="24">
        <f t="shared" si="516"/>
        <v>0</v>
      </c>
      <c r="O760" s="24">
        <f t="shared" si="516"/>
        <v>360</v>
      </c>
      <c r="P760" s="24">
        <f t="shared" si="516"/>
        <v>200</v>
      </c>
      <c r="Q760" s="24">
        <f t="shared" si="516"/>
        <v>2</v>
      </c>
      <c r="R760" s="24">
        <f t="shared" si="516"/>
        <v>7350</v>
      </c>
      <c r="S760" s="24">
        <f t="shared" si="516"/>
        <v>100473</v>
      </c>
    </row>
    <row r="761" spans="1:19" ht="20.100000000000001" customHeight="1">
      <c r="A761" s="6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</row>
    <row r="762" spans="1:19" ht="20.100000000000001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</row>
    <row r="763" spans="1:19" ht="20.100000000000001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</row>
    <row r="764" spans="1:19" ht="20.100000000000001" customHeight="1">
      <c r="A764" s="18"/>
      <c r="B764" s="18"/>
      <c r="C764" s="18"/>
      <c r="D764" s="18"/>
      <c r="E764" s="31"/>
      <c r="F764" s="31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</row>
    <row r="765" spans="1:19" ht="20.100000000000001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</row>
    <row r="766" spans="1:19" ht="20.100000000000001" customHeight="1">
      <c r="A766" s="69" t="s">
        <v>23</v>
      </c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</row>
    <row r="767" spans="1:19" ht="20.100000000000001" customHeight="1">
      <c r="A767" s="69" t="s">
        <v>47</v>
      </c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</row>
    <row r="768" spans="1:19" ht="20.100000000000001" customHeight="1">
      <c r="A768" s="18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</row>
    <row r="769" spans="1:19" ht="20.100000000000001" customHeight="1">
      <c r="A769" s="18" t="s">
        <v>262</v>
      </c>
      <c r="B769" s="18"/>
      <c r="C769" s="18"/>
      <c r="D769" s="18"/>
      <c r="E769" s="18"/>
      <c r="F769" s="18"/>
      <c r="G769" s="18"/>
      <c r="H769" s="18" t="s">
        <v>158</v>
      </c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</row>
    <row r="770" spans="1:19" ht="20.100000000000001" customHeight="1">
      <c r="A770" s="30"/>
      <c r="B770" s="18"/>
      <c r="C770" s="18"/>
      <c r="D770" s="18"/>
      <c r="G770" s="18"/>
      <c r="H770" s="18"/>
      <c r="I770" s="18"/>
      <c r="J770" s="19"/>
      <c r="K770" s="19"/>
      <c r="L770" s="19"/>
      <c r="M770" s="18"/>
      <c r="N770" s="18"/>
      <c r="O770" s="18"/>
      <c r="P770" s="18"/>
      <c r="Q770" s="18"/>
      <c r="R770" s="18"/>
      <c r="S770" s="18"/>
    </row>
    <row r="771" spans="1:19" ht="39.950000000000003" customHeight="1">
      <c r="A771" s="48" t="s">
        <v>0</v>
      </c>
      <c r="B771" s="54" t="s">
        <v>1</v>
      </c>
      <c r="C771" s="54" t="s">
        <v>2</v>
      </c>
      <c r="D771" s="54" t="s">
        <v>3</v>
      </c>
      <c r="E771" s="48" t="s">
        <v>104</v>
      </c>
      <c r="F771" s="48" t="s">
        <v>127</v>
      </c>
      <c r="G771" s="54" t="s">
        <v>4</v>
      </c>
      <c r="H771" s="54" t="s">
        <v>133</v>
      </c>
      <c r="I771" s="54" t="s">
        <v>4</v>
      </c>
      <c r="J771" s="54" t="s">
        <v>8</v>
      </c>
      <c r="K771" s="54" t="s">
        <v>13</v>
      </c>
      <c r="L771" s="54" t="s">
        <v>21</v>
      </c>
      <c r="M771" s="54" t="s">
        <v>142</v>
      </c>
      <c r="N771" s="54" t="s">
        <v>136</v>
      </c>
      <c r="O771" s="54" t="s">
        <v>137</v>
      </c>
      <c r="P771" s="54" t="s">
        <v>130</v>
      </c>
      <c r="Q771" s="54" t="s">
        <v>121</v>
      </c>
      <c r="R771" s="54" t="s">
        <v>5</v>
      </c>
      <c r="S771" s="54" t="s">
        <v>7</v>
      </c>
    </row>
    <row r="772" spans="1:19" ht="20.100000000000001" customHeight="1">
      <c r="A772" s="41">
        <v>44256</v>
      </c>
      <c r="B772" s="23">
        <v>53500</v>
      </c>
      <c r="C772" s="23">
        <f>ROUND((B772)*0.17,0)</f>
        <v>9095</v>
      </c>
      <c r="D772" s="23">
        <f>ROUND((B772)*0.08,0)</f>
        <v>4280</v>
      </c>
      <c r="E772" s="23">
        <v>400</v>
      </c>
      <c r="F772" s="23"/>
      <c r="G772" s="37">
        <f t="shared" ref="G772:G775" si="517">SUM(B772:F772)</f>
        <v>67275</v>
      </c>
      <c r="H772" s="37"/>
      <c r="I772" s="37">
        <f t="shared" ref="I772:I775" si="518">G772-H772</f>
        <v>67275</v>
      </c>
      <c r="J772" s="25"/>
      <c r="K772" s="25"/>
      <c r="L772" s="25"/>
      <c r="M772" s="25"/>
      <c r="N772" s="23"/>
      <c r="O772" s="23">
        <v>360</v>
      </c>
      <c r="P772" s="25">
        <v>200</v>
      </c>
      <c r="Q772" s="25">
        <v>1</v>
      </c>
      <c r="R772" s="23">
        <f t="shared" ref="R772:R775" si="519">SUM(J772:Q772)</f>
        <v>561</v>
      </c>
      <c r="S772" s="24">
        <f t="shared" ref="S772:S775" si="520">I772-R772</f>
        <v>66714</v>
      </c>
    </row>
    <row r="773" spans="1:19" ht="20.100000000000001" customHeight="1">
      <c r="A773" s="41">
        <v>44287</v>
      </c>
      <c r="B773" s="23">
        <v>53500</v>
      </c>
      <c r="C773" s="23">
        <f t="shared" ref="C773:C775" si="521">ROUND((B773)*0.17,0)</f>
        <v>9095</v>
      </c>
      <c r="D773" s="23">
        <f t="shared" ref="D773:D775" si="522">ROUND((B773)*0.08,0)</f>
        <v>4280</v>
      </c>
      <c r="E773" s="23">
        <v>400</v>
      </c>
      <c r="F773" s="23">
        <v>125156</v>
      </c>
      <c r="G773" s="37">
        <f t="shared" si="517"/>
        <v>192431</v>
      </c>
      <c r="H773" s="37"/>
      <c r="I773" s="37">
        <f t="shared" si="518"/>
        <v>192431</v>
      </c>
      <c r="J773" s="25"/>
      <c r="K773" s="25"/>
      <c r="L773" s="25"/>
      <c r="M773" s="25"/>
      <c r="N773" s="23"/>
      <c r="O773" s="23">
        <v>360</v>
      </c>
      <c r="P773" s="25">
        <v>200</v>
      </c>
      <c r="Q773" s="25">
        <v>1</v>
      </c>
      <c r="R773" s="23">
        <f t="shared" si="519"/>
        <v>561</v>
      </c>
      <c r="S773" s="24">
        <f t="shared" si="520"/>
        <v>191870</v>
      </c>
    </row>
    <row r="774" spans="1:19" ht="20.100000000000001" customHeight="1">
      <c r="A774" s="41">
        <v>44317</v>
      </c>
      <c r="B774" s="23">
        <f>B773</f>
        <v>53500</v>
      </c>
      <c r="C774" s="23">
        <f t="shared" si="521"/>
        <v>9095</v>
      </c>
      <c r="D774" s="23">
        <f t="shared" si="522"/>
        <v>4280</v>
      </c>
      <c r="E774" s="23">
        <v>400</v>
      </c>
      <c r="F774" s="23"/>
      <c r="G774" s="37">
        <f t="shared" si="517"/>
        <v>67275</v>
      </c>
      <c r="H774" s="37"/>
      <c r="I774" s="37">
        <f t="shared" si="518"/>
        <v>67275</v>
      </c>
      <c r="J774" s="25"/>
      <c r="K774" s="25"/>
      <c r="L774" s="25"/>
      <c r="M774" s="25"/>
      <c r="N774" s="23"/>
      <c r="O774" s="23">
        <v>360</v>
      </c>
      <c r="P774" s="25">
        <v>200</v>
      </c>
      <c r="Q774" s="25">
        <v>1</v>
      </c>
      <c r="R774" s="23">
        <f t="shared" si="519"/>
        <v>561</v>
      </c>
      <c r="S774" s="24">
        <f t="shared" si="520"/>
        <v>66714</v>
      </c>
    </row>
    <row r="775" spans="1:19" ht="20.100000000000001" customHeight="1">
      <c r="A775" s="41">
        <v>44348</v>
      </c>
      <c r="B775" s="23">
        <f>B774</f>
        <v>53500</v>
      </c>
      <c r="C775" s="23">
        <f t="shared" si="521"/>
        <v>9095</v>
      </c>
      <c r="D775" s="23">
        <f t="shared" si="522"/>
        <v>4280</v>
      </c>
      <c r="E775" s="23">
        <v>400</v>
      </c>
      <c r="F775" s="23"/>
      <c r="G775" s="37">
        <f t="shared" si="517"/>
        <v>67275</v>
      </c>
      <c r="H775" s="37"/>
      <c r="I775" s="37">
        <f t="shared" si="518"/>
        <v>67275</v>
      </c>
      <c r="J775" s="25"/>
      <c r="K775" s="25"/>
      <c r="L775" s="25"/>
      <c r="M775" s="25"/>
      <c r="N775" s="23"/>
      <c r="O775" s="23">
        <v>360</v>
      </c>
      <c r="P775" s="25">
        <v>200</v>
      </c>
      <c r="Q775" s="25">
        <v>1</v>
      </c>
      <c r="R775" s="23">
        <f t="shared" si="519"/>
        <v>561</v>
      </c>
      <c r="S775" s="24">
        <f t="shared" si="520"/>
        <v>66714</v>
      </c>
    </row>
    <row r="776" spans="1:19" ht="20.100000000000001" customHeight="1">
      <c r="A776" s="41">
        <v>44378</v>
      </c>
      <c r="B776" s="23"/>
      <c r="C776" s="23"/>
      <c r="D776" s="23"/>
      <c r="E776" s="23"/>
      <c r="F776" s="23"/>
      <c r="G776" s="37"/>
      <c r="H776" s="37"/>
      <c r="I776" s="37"/>
      <c r="J776" s="25"/>
      <c r="K776" s="25"/>
      <c r="L776" s="25"/>
      <c r="M776" s="25"/>
      <c r="N776" s="23"/>
      <c r="O776" s="23"/>
      <c r="P776" s="25"/>
      <c r="Q776" s="25"/>
      <c r="R776" s="23"/>
      <c r="S776" s="24"/>
    </row>
    <row r="777" spans="1:19" ht="20.100000000000001" customHeight="1">
      <c r="A777" s="41">
        <v>44409</v>
      </c>
      <c r="B777" s="23"/>
      <c r="C777" s="23"/>
      <c r="D777" s="23"/>
      <c r="E777" s="23"/>
      <c r="F777" s="23"/>
      <c r="G777" s="37"/>
      <c r="H777" s="37"/>
      <c r="I777" s="37"/>
      <c r="J777" s="25"/>
      <c r="K777" s="25"/>
      <c r="L777" s="25"/>
      <c r="M777" s="25"/>
      <c r="N777" s="23"/>
      <c r="O777" s="23"/>
      <c r="P777" s="25"/>
      <c r="Q777" s="25"/>
      <c r="R777" s="23"/>
      <c r="S777" s="24"/>
    </row>
    <row r="778" spans="1:19" ht="20.100000000000001" customHeight="1">
      <c r="A778" s="41">
        <v>44440</v>
      </c>
      <c r="B778" s="23"/>
      <c r="C778" s="23"/>
      <c r="D778" s="23"/>
      <c r="E778" s="23"/>
      <c r="F778" s="23"/>
      <c r="G778" s="37"/>
      <c r="H778" s="37"/>
      <c r="I778" s="37"/>
      <c r="J778" s="25"/>
      <c r="K778" s="25"/>
      <c r="L778" s="25"/>
      <c r="M778" s="25"/>
      <c r="N778" s="23"/>
      <c r="O778" s="23"/>
      <c r="P778" s="25"/>
      <c r="Q778" s="25"/>
      <c r="R778" s="23"/>
      <c r="S778" s="24"/>
    </row>
    <row r="779" spans="1:19" ht="20.100000000000001" customHeight="1">
      <c r="A779" s="41">
        <v>44470</v>
      </c>
      <c r="B779" s="23"/>
      <c r="C779" s="23"/>
      <c r="D779" s="23"/>
      <c r="E779" s="23"/>
      <c r="F779" s="23"/>
      <c r="G779" s="37"/>
      <c r="H779" s="37"/>
      <c r="I779" s="37"/>
      <c r="J779" s="25"/>
      <c r="K779" s="25"/>
      <c r="L779" s="25"/>
      <c r="M779" s="25"/>
      <c r="N779" s="23"/>
      <c r="O779" s="23"/>
      <c r="P779" s="25"/>
      <c r="Q779" s="25"/>
      <c r="R779" s="23"/>
      <c r="S779" s="24"/>
    </row>
    <row r="780" spans="1:19" ht="20.100000000000001" customHeight="1">
      <c r="A780" s="41">
        <v>44501</v>
      </c>
      <c r="B780" s="23"/>
      <c r="C780" s="23"/>
      <c r="D780" s="23"/>
      <c r="E780" s="23"/>
      <c r="F780" s="23"/>
      <c r="G780" s="37"/>
      <c r="H780" s="37"/>
      <c r="I780" s="37"/>
      <c r="J780" s="25"/>
      <c r="K780" s="25"/>
      <c r="L780" s="25"/>
      <c r="M780" s="25"/>
      <c r="N780" s="23"/>
      <c r="O780" s="23"/>
      <c r="P780" s="25"/>
      <c r="Q780" s="25"/>
      <c r="R780" s="23"/>
      <c r="S780" s="24"/>
    </row>
    <row r="781" spans="1:19" ht="20.100000000000001" customHeight="1">
      <c r="A781" s="41">
        <v>44531</v>
      </c>
      <c r="B781" s="23"/>
      <c r="C781" s="23"/>
      <c r="D781" s="23"/>
      <c r="E781" s="23"/>
      <c r="F781" s="23"/>
      <c r="G781" s="37"/>
      <c r="H781" s="37"/>
      <c r="I781" s="37"/>
      <c r="J781" s="25"/>
      <c r="K781" s="25"/>
      <c r="L781" s="25"/>
      <c r="M781" s="25"/>
      <c r="N781" s="23"/>
      <c r="O781" s="23"/>
      <c r="P781" s="25"/>
      <c r="Q781" s="25"/>
      <c r="R781" s="23"/>
      <c r="S781" s="24"/>
    </row>
    <row r="782" spans="1:19" ht="20.100000000000001" customHeight="1">
      <c r="A782" s="41">
        <v>44562</v>
      </c>
      <c r="B782" s="23"/>
      <c r="C782" s="23"/>
      <c r="D782" s="23"/>
      <c r="E782" s="23"/>
      <c r="F782" s="23"/>
      <c r="G782" s="37"/>
      <c r="H782" s="37"/>
      <c r="I782" s="37"/>
      <c r="J782" s="25"/>
      <c r="K782" s="25"/>
      <c r="L782" s="25"/>
      <c r="M782" s="25"/>
      <c r="N782" s="23"/>
      <c r="O782" s="23"/>
      <c r="P782" s="25"/>
      <c r="Q782" s="25"/>
      <c r="R782" s="23"/>
      <c r="S782" s="24"/>
    </row>
    <row r="783" spans="1:19" ht="20.100000000000001" customHeight="1">
      <c r="A783" s="41">
        <v>44593</v>
      </c>
      <c r="B783" s="23"/>
      <c r="C783" s="23"/>
      <c r="D783" s="23"/>
      <c r="E783" s="23"/>
      <c r="F783" s="23"/>
      <c r="G783" s="37"/>
      <c r="H783" s="37"/>
      <c r="I783" s="37"/>
      <c r="J783" s="25"/>
      <c r="K783" s="25"/>
      <c r="L783" s="25"/>
      <c r="M783" s="25"/>
      <c r="N783" s="23"/>
      <c r="O783" s="23"/>
      <c r="P783" s="25"/>
      <c r="Q783" s="25"/>
      <c r="R783" s="23"/>
      <c r="S783" s="24"/>
    </row>
    <row r="784" spans="1:19" ht="20.100000000000001" customHeight="1">
      <c r="A784" s="42" t="s">
        <v>4</v>
      </c>
      <c r="B784" s="24">
        <f t="shared" ref="B784:S784" si="523">SUM(B772:B782)</f>
        <v>214000</v>
      </c>
      <c r="C784" s="24">
        <f t="shared" si="523"/>
        <v>36380</v>
      </c>
      <c r="D784" s="24">
        <f t="shared" si="523"/>
        <v>17120</v>
      </c>
      <c r="E784" s="24">
        <f t="shared" si="523"/>
        <v>1600</v>
      </c>
      <c r="F784" s="24">
        <f t="shared" si="523"/>
        <v>125156</v>
      </c>
      <c r="G784" s="24">
        <f t="shared" si="523"/>
        <v>394256</v>
      </c>
      <c r="H784" s="24">
        <f t="shared" si="523"/>
        <v>0</v>
      </c>
      <c r="I784" s="24">
        <f t="shared" si="523"/>
        <v>394256</v>
      </c>
      <c r="J784" s="24">
        <f t="shared" si="523"/>
        <v>0</v>
      </c>
      <c r="K784" s="24">
        <f t="shared" si="523"/>
        <v>0</v>
      </c>
      <c r="L784" s="24">
        <f t="shared" si="523"/>
        <v>0</v>
      </c>
      <c r="M784" s="24">
        <f t="shared" si="523"/>
        <v>0</v>
      </c>
      <c r="N784" s="24">
        <f t="shared" si="523"/>
        <v>0</v>
      </c>
      <c r="O784" s="24">
        <f t="shared" si="523"/>
        <v>1440</v>
      </c>
      <c r="P784" s="24">
        <f t="shared" si="523"/>
        <v>800</v>
      </c>
      <c r="Q784" s="24">
        <f t="shared" si="523"/>
        <v>4</v>
      </c>
      <c r="R784" s="24">
        <f t="shared" si="523"/>
        <v>2244</v>
      </c>
      <c r="S784" s="24">
        <f t="shared" si="523"/>
        <v>392012</v>
      </c>
    </row>
    <row r="785" spans="1:19" ht="20.100000000000001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</row>
    <row r="786" spans="1:19" ht="20.100000000000001" customHeight="1">
      <c r="A786" s="69" t="s">
        <v>23</v>
      </c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</row>
    <row r="787" spans="1:19" ht="20.100000000000001" customHeight="1">
      <c r="A787" s="69" t="s">
        <v>47</v>
      </c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</row>
    <row r="788" spans="1:19" ht="20.100000000000001" customHeight="1">
      <c r="A788" s="18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</row>
    <row r="789" spans="1:19" ht="20.100000000000001" customHeight="1">
      <c r="A789" s="18" t="s">
        <v>261</v>
      </c>
      <c r="B789" s="18"/>
      <c r="C789" s="18"/>
      <c r="D789" s="18"/>
      <c r="E789" s="18"/>
      <c r="F789" s="18"/>
      <c r="G789" s="18"/>
      <c r="H789" s="18" t="s">
        <v>158</v>
      </c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</row>
    <row r="790" spans="1:19" ht="20.100000000000001" customHeight="1">
      <c r="A790" s="30"/>
      <c r="B790" s="18"/>
      <c r="C790" s="18"/>
      <c r="D790" s="18"/>
      <c r="G790" s="18"/>
      <c r="H790" s="18"/>
      <c r="I790" s="18"/>
      <c r="J790" s="19"/>
      <c r="K790" s="19"/>
      <c r="L790" s="19"/>
      <c r="M790" s="18"/>
      <c r="N790" s="18"/>
      <c r="O790" s="18"/>
      <c r="P790" s="18"/>
      <c r="Q790" s="18"/>
      <c r="R790" s="18"/>
      <c r="S790" s="18"/>
    </row>
    <row r="791" spans="1:19" ht="39.950000000000003" customHeight="1">
      <c r="A791" s="48" t="s">
        <v>0</v>
      </c>
      <c r="B791" s="54" t="s">
        <v>1</v>
      </c>
      <c r="C791" s="54" t="s">
        <v>2</v>
      </c>
      <c r="D791" s="54" t="s">
        <v>3</v>
      </c>
      <c r="E791" s="48" t="s">
        <v>104</v>
      </c>
      <c r="F791" s="48" t="s">
        <v>127</v>
      </c>
      <c r="G791" s="54" t="s">
        <v>4</v>
      </c>
      <c r="H791" s="54" t="s">
        <v>133</v>
      </c>
      <c r="I791" s="54" t="s">
        <v>4</v>
      </c>
      <c r="J791" s="54" t="s">
        <v>8</v>
      </c>
      <c r="K791" s="54" t="s">
        <v>13</v>
      </c>
      <c r="L791" s="54" t="s">
        <v>27</v>
      </c>
      <c r="M791" s="54" t="s">
        <v>31</v>
      </c>
      <c r="N791" s="54" t="s">
        <v>136</v>
      </c>
      <c r="O791" s="54" t="s">
        <v>137</v>
      </c>
      <c r="P791" s="54" t="s">
        <v>130</v>
      </c>
      <c r="Q791" s="54" t="s">
        <v>121</v>
      </c>
      <c r="R791" s="54" t="s">
        <v>5</v>
      </c>
      <c r="S791" s="54" t="s">
        <v>7</v>
      </c>
    </row>
    <row r="792" spans="1:19" ht="20.100000000000001" customHeight="1">
      <c r="A792" s="41">
        <v>44256</v>
      </c>
      <c r="B792" s="23">
        <v>40400</v>
      </c>
      <c r="C792" s="23">
        <f>ROUND((B792)*0.17,0)</f>
        <v>6868</v>
      </c>
      <c r="D792" s="23">
        <f>ROUND((B792)*0.08,0)</f>
        <v>3232</v>
      </c>
      <c r="E792" s="23">
        <v>400</v>
      </c>
      <c r="F792" s="23"/>
      <c r="G792" s="37">
        <f t="shared" ref="G792:G805" si="524">SUM(B792:F792)</f>
        <v>50900</v>
      </c>
      <c r="H792" s="25">
        <v>1250</v>
      </c>
      <c r="I792" s="37">
        <f t="shared" ref="I792:I805" si="525">G792-H792</f>
        <v>49650</v>
      </c>
      <c r="J792" s="25">
        <v>5000</v>
      </c>
      <c r="K792" s="25"/>
      <c r="L792" s="25">
        <v>4975</v>
      </c>
      <c r="M792" s="25"/>
      <c r="N792" s="23"/>
      <c r="O792" s="23">
        <v>360</v>
      </c>
      <c r="P792" s="25">
        <v>200</v>
      </c>
      <c r="Q792" s="25">
        <v>1</v>
      </c>
      <c r="R792" s="23">
        <f t="shared" ref="R792:R805" si="526">SUM(J792:Q792)</f>
        <v>10536</v>
      </c>
      <c r="S792" s="24">
        <f t="shared" ref="S792:S805" si="527">I792-R792</f>
        <v>39114</v>
      </c>
    </row>
    <row r="793" spans="1:19" ht="20.100000000000001" customHeight="1">
      <c r="A793" s="41">
        <v>44287</v>
      </c>
      <c r="B793" s="23">
        <v>40400</v>
      </c>
      <c r="C793" s="23">
        <f t="shared" ref="C793:C797" si="528">ROUND((B793)*0.17,0)</f>
        <v>6868</v>
      </c>
      <c r="D793" s="23">
        <f t="shared" ref="D793:D797" si="529">ROUND((B793)*0.08,0)</f>
        <v>3232</v>
      </c>
      <c r="E793" s="23">
        <v>400</v>
      </c>
      <c r="F793" s="23"/>
      <c r="G793" s="37">
        <f t="shared" si="524"/>
        <v>50900</v>
      </c>
      <c r="H793" s="25">
        <v>1250</v>
      </c>
      <c r="I793" s="37">
        <f t="shared" si="525"/>
        <v>49650</v>
      </c>
      <c r="J793" s="25">
        <v>5000</v>
      </c>
      <c r="K793" s="25"/>
      <c r="L793" s="25">
        <v>4975</v>
      </c>
      <c r="M793" s="25"/>
      <c r="N793" s="23"/>
      <c r="O793" s="23">
        <v>360</v>
      </c>
      <c r="P793" s="25">
        <v>200</v>
      </c>
      <c r="Q793" s="25">
        <v>1</v>
      </c>
      <c r="R793" s="23">
        <f t="shared" si="526"/>
        <v>10536</v>
      </c>
      <c r="S793" s="24">
        <f t="shared" si="527"/>
        <v>39114</v>
      </c>
    </row>
    <row r="794" spans="1:19" ht="20.100000000000001" customHeight="1">
      <c r="A794" s="41">
        <v>44317</v>
      </c>
      <c r="B794" s="23">
        <v>40400</v>
      </c>
      <c r="C794" s="23">
        <f t="shared" si="528"/>
        <v>6868</v>
      </c>
      <c r="D794" s="23">
        <f t="shared" si="529"/>
        <v>3232</v>
      </c>
      <c r="E794" s="23">
        <v>400</v>
      </c>
      <c r="F794" s="23"/>
      <c r="G794" s="37">
        <f t="shared" si="524"/>
        <v>50900</v>
      </c>
      <c r="H794" s="25">
        <v>1250</v>
      </c>
      <c r="I794" s="37">
        <f t="shared" si="525"/>
        <v>49650</v>
      </c>
      <c r="J794" s="25">
        <v>5000</v>
      </c>
      <c r="K794" s="25"/>
      <c r="L794" s="25">
        <v>4975</v>
      </c>
      <c r="M794" s="25"/>
      <c r="N794" s="23"/>
      <c r="O794" s="23">
        <v>360</v>
      </c>
      <c r="P794" s="25">
        <v>200</v>
      </c>
      <c r="Q794" s="25">
        <v>1</v>
      </c>
      <c r="R794" s="23">
        <f t="shared" si="526"/>
        <v>10536</v>
      </c>
      <c r="S794" s="24">
        <f t="shared" si="527"/>
        <v>39114</v>
      </c>
    </row>
    <row r="795" spans="1:19" ht="20.100000000000001" customHeight="1">
      <c r="A795" s="41">
        <v>44348</v>
      </c>
      <c r="B795" s="23">
        <f>B794</f>
        <v>40400</v>
      </c>
      <c r="C795" s="23">
        <f t="shared" si="528"/>
        <v>6868</v>
      </c>
      <c r="D795" s="23">
        <f t="shared" si="529"/>
        <v>3232</v>
      </c>
      <c r="E795" s="23">
        <v>400</v>
      </c>
      <c r="F795" s="23"/>
      <c r="G795" s="37">
        <f t="shared" si="524"/>
        <v>50900</v>
      </c>
      <c r="H795" s="25">
        <v>1250</v>
      </c>
      <c r="I795" s="37">
        <f t="shared" si="525"/>
        <v>49650</v>
      </c>
      <c r="J795" s="25">
        <v>5000</v>
      </c>
      <c r="K795" s="25"/>
      <c r="L795" s="25">
        <v>4975</v>
      </c>
      <c r="M795" s="25"/>
      <c r="N795" s="23"/>
      <c r="O795" s="23">
        <v>360</v>
      </c>
      <c r="P795" s="25">
        <v>200</v>
      </c>
      <c r="Q795" s="25">
        <v>1</v>
      </c>
      <c r="R795" s="23">
        <f t="shared" si="526"/>
        <v>10536</v>
      </c>
      <c r="S795" s="24">
        <f t="shared" si="527"/>
        <v>39114</v>
      </c>
    </row>
    <row r="796" spans="1:19" ht="20.100000000000001" customHeight="1">
      <c r="A796" s="41">
        <v>44378</v>
      </c>
      <c r="B796" s="23">
        <v>41600</v>
      </c>
      <c r="C796" s="23">
        <f t="shared" si="528"/>
        <v>7072</v>
      </c>
      <c r="D796" s="23">
        <f t="shared" si="529"/>
        <v>3328</v>
      </c>
      <c r="E796" s="23">
        <v>400</v>
      </c>
      <c r="F796" s="23"/>
      <c r="G796" s="37">
        <f t="shared" si="524"/>
        <v>52400</v>
      </c>
      <c r="H796" s="25">
        <v>1250</v>
      </c>
      <c r="I796" s="37">
        <f t="shared" si="525"/>
        <v>51150</v>
      </c>
      <c r="J796" s="25">
        <v>5000</v>
      </c>
      <c r="K796" s="25"/>
      <c r="L796" s="25">
        <v>4975</v>
      </c>
      <c r="M796" s="25"/>
      <c r="N796" s="23"/>
      <c r="O796" s="23">
        <v>360</v>
      </c>
      <c r="P796" s="25">
        <v>200</v>
      </c>
      <c r="Q796" s="25">
        <v>1</v>
      </c>
      <c r="R796" s="23">
        <f t="shared" si="526"/>
        <v>10536</v>
      </c>
      <c r="S796" s="24">
        <f t="shared" si="527"/>
        <v>40614</v>
      </c>
    </row>
    <row r="797" spans="1:19" ht="20.100000000000001" customHeight="1">
      <c r="A797" s="41">
        <v>44409</v>
      </c>
      <c r="B797" s="23">
        <v>41600</v>
      </c>
      <c r="C797" s="23">
        <f t="shared" si="528"/>
        <v>7072</v>
      </c>
      <c r="D797" s="23">
        <f t="shared" si="529"/>
        <v>3328</v>
      </c>
      <c r="E797" s="23">
        <v>400</v>
      </c>
      <c r="F797" s="23"/>
      <c r="G797" s="37">
        <f t="shared" si="524"/>
        <v>52400</v>
      </c>
      <c r="H797" s="25">
        <v>1250</v>
      </c>
      <c r="I797" s="37">
        <f t="shared" si="525"/>
        <v>51150</v>
      </c>
      <c r="J797" s="25">
        <v>5000</v>
      </c>
      <c r="K797" s="25"/>
      <c r="L797" s="25">
        <v>4975</v>
      </c>
      <c r="M797" s="25"/>
      <c r="N797" s="23"/>
      <c r="O797" s="23">
        <v>360</v>
      </c>
      <c r="P797" s="25">
        <v>200</v>
      </c>
      <c r="Q797" s="25">
        <v>1</v>
      </c>
      <c r="R797" s="23">
        <f t="shared" si="526"/>
        <v>10536</v>
      </c>
      <c r="S797" s="24">
        <f t="shared" si="527"/>
        <v>40614</v>
      </c>
    </row>
    <row r="798" spans="1:19" ht="20.100000000000001" customHeight="1">
      <c r="A798" s="41">
        <v>44440</v>
      </c>
      <c r="B798" s="23"/>
      <c r="C798" s="23"/>
      <c r="D798" s="23"/>
      <c r="E798" s="23"/>
      <c r="F798" s="23">
        <v>64906</v>
      </c>
      <c r="G798" s="37">
        <f t="shared" ref="G798" si="530">SUM(B798:F798)</f>
        <v>64906</v>
      </c>
      <c r="H798" s="37"/>
      <c r="I798" s="37">
        <f t="shared" ref="I798" si="531">G798-H798</f>
        <v>64906</v>
      </c>
      <c r="J798" s="25"/>
      <c r="K798" s="25"/>
      <c r="L798" s="25"/>
      <c r="M798" s="25"/>
      <c r="N798" s="23"/>
      <c r="O798" s="23"/>
      <c r="P798" s="25"/>
      <c r="Q798" s="25">
        <v>1</v>
      </c>
      <c r="R798" s="23">
        <f t="shared" ref="R798" si="532">SUM(J798:Q798)</f>
        <v>1</v>
      </c>
      <c r="S798" s="24">
        <f t="shared" ref="S798" si="533">I798-R798</f>
        <v>64905</v>
      </c>
    </row>
    <row r="799" spans="1:19" ht="20.100000000000001" customHeight="1">
      <c r="A799" s="41">
        <v>44440</v>
      </c>
      <c r="B799" s="23"/>
      <c r="C799" s="23"/>
      <c r="D799" s="23"/>
      <c r="E799" s="23"/>
      <c r="F799" s="23"/>
      <c r="G799" s="37">
        <f t="shared" si="524"/>
        <v>0</v>
      </c>
      <c r="H799" s="37"/>
      <c r="I799" s="37">
        <f t="shared" si="525"/>
        <v>0</v>
      </c>
      <c r="J799" s="25"/>
      <c r="K799" s="25"/>
      <c r="L799" s="25"/>
      <c r="M799" s="25"/>
      <c r="N799" s="23"/>
      <c r="O799" s="23"/>
      <c r="P799" s="25"/>
      <c r="Q799" s="25"/>
      <c r="R799" s="23">
        <f t="shared" si="526"/>
        <v>0</v>
      </c>
      <c r="S799" s="24">
        <f t="shared" si="527"/>
        <v>0</v>
      </c>
    </row>
    <row r="800" spans="1:19" ht="20.100000000000001" customHeight="1">
      <c r="A800" s="41">
        <v>44470</v>
      </c>
      <c r="B800" s="23"/>
      <c r="C800" s="23"/>
      <c r="D800" s="23"/>
      <c r="E800" s="23"/>
      <c r="F800" s="23"/>
      <c r="G800" s="37">
        <f t="shared" si="524"/>
        <v>0</v>
      </c>
      <c r="H800" s="37"/>
      <c r="I800" s="37">
        <f t="shared" si="525"/>
        <v>0</v>
      </c>
      <c r="J800" s="25"/>
      <c r="K800" s="25"/>
      <c r="L800" s="25"/>
      <c r="M800" s="25"/>
      <c r="N800" s="23"/>
      <c r="O800" s="23"/>
      <c r="P800" s="25"/>
      <c r="Q800" s="25"/>
      <c r="R800" s="23">
        <f t="shared" si="526"/>
        <v>0</v>
      </c>
      <c r="S800" s="24">
        <f t="shared" si="527"/>
        <v>0</v>
      </c>
    </row>
    <row r="801" spans="1:19" ht="20.100000000000001" customHeight="1">
      <c r="A801" s="41">
        <v>44501</v>
      </c>
      <c r="B801" s="23"/>
      <c r="C801" s="23"/>
      <c r="D801" s="23"/>
      <c r="E801" s="23"/>
      <c r="F801" s="23"/>
      <c r="G801" s="37">
        <f t="shared" si="524"/>
        <v>0</v>
      </c>
      <c r="H801" s="37"/>
      <c r="I801" s="37">
        <f t="shared" si="525"/>
        <v>0</v>
      </c>
      <c r="J801" s="25"/>
      <c r="K801" s="25"/>
      <c r="L801" s="25"/>
      <c r="M801" s="25"/>
      <c r="N801" s="23"/>
      <c r="O801" s="23"/>
      <c r="P801" s="25"/>
      <c r="Q801" s="25"/>
      <c r="R801" s="23">
        <f t="shared" si="526"/>
        <v>0</v>
      </c>
      <c r="S801" s="24">
        <f t="shared" si="527"/>
        <v>0</v>
      </c>
    </row>
    <row r="802" spans="1:19" ht="20.100000000000001" customHeight="1">
      <c r="A802" s="41">
        <v>44531</v>
      </c>
      <c r="B802" s="23"/>
      <c r="C802" s="23"/>
      <c r="D802" s="23"/>
      <c r="E802" s="23"/>
      <c r="F802" s="23"/>
      <c r="G802" s="37">
        <f t="shared" si="524"/>
        <v>0</v>
      </c>
      <c r="H802" s="37"/>
      <c r="I802" s="37">
        <f t="shared" si="525"/>
        <v>0</v>
      </c>
      <c r="J802" s="25"/>
      <c r="K802" s="25"/>
      <c r="L802" s="25"/>
      <c r="M802" s="25"/>
      <c r="N802" s="23"/>
      <c r="O802" s="23"/>
      <c r="P802" s="25"/>
      <c r="Q802" s="25"/>
      <c r="R802" s="23">
        <f t="shared" si="526"/>
        <v>0</v>
      </c>
      <c r="S802" s="24">
        <f t="shared" si="527"/>
        <v>0</v>
      </c>
    </row>
    <row r="803" spans="1:19" ht="20.100000000000001" customHeight="1">
      <c r="A803" s="41">
        <v>44562</v>
      </c>
      <c r="B803" s="23"/>
      <c r="C803" s="23"/>
      <c r="D803" s="23"/>
      <c r="E803" s="23"/>
      <c r="F803" s="23"/>
      <c r="G803" s="37">
        <f t="shared" si="524"/>
        <v>0</v>
      </c>
      <c r="H803" s="37"/>
      <c r="I803" s="37">
        <f t="shared" si="525"/>
        <v>0</v>
      </c>
      <c r="J803" s="25"/>
      <c r="K803" s="25"/>
      <c r="L803" s="25"/>
      <c r="M803" s="25"/>
      <c r="N803" s="23"/>
      <c r="O803" s="23"/>
      <c r="P803" s="25"/>
      <c r="Q803" s="25"/>
      <c r="R803" s="23">
        <f t="shared" si="526"/>
        <v>0</v>
      </c>
      <c r="S803" s="24">
        <f t="shared" si="527"/>
        <v>0</v>
      </c>
    </row>
    <row r="804" spans="1:19" ht="20.100000000000001" customHeight="1">
      <c r="A804" s="41">
        <v>44593</v>
      </c>
      <c r="B804" s="23"/>
      <c r="C804" s="23"/>
      <c r="D804" s="23"/>
      <c r="E804" s="23"/>
      <c r="F804" s="23"/>
      <c r="G804" s="37">
        <f t="shared" si="524"/>
        <v>0</v>
      </c>
      <c r="H804" s="37"/>
      <c r="I804" s="37">
        <f t="shared" si="525"/>
        <v>0</v>
      </c>
      <c r="J804" s="25"/>
      <c r="K804" s="25"/>
      <c r="L804" s="25"/>
      <c r="M804" s="25"/>
      <c r="N804" s="23"/>
      <c r="O804" s="23"/>
      <c r="P804" s="25"/>
      <c r="Q804" s="25"/>
      <c r="R804" s="23">
        <f t="shared" si="526"/>
        <v>0</v>
      </c>
      <c r="S804" s="24">
        <f t="shared" si="527"/>
        <v>0</v>
      </c>
    </row>
    <row r="805" spans="1:19" ht="20.100000000000001" customHeight="1">
      <c r="A805" s="42" t="s">
        <v>4</v>
      </c>
      <c r="B805" s="23"/>
      <c r="C805" s="23"/>
      <c r="D805" s="23"/>
      <c r="E805" s="23"/>
      <c r="F805" s="23"/>
      <c r="G805" s="37">
        <f t="shared" si="524"/>
        <v>0</v>
      </c>
      <c r="H805" s="37"/>
      <c r="I805" s="37">
        <f t="shared" si="525"/>
        <v>0</v>
      </c>
      <c r="J805" s="25"/>
      <c r="K805" s="25"/>
      <c r="L805" s="25"/>
      <c r="M805" s="25"/>
      <c r="N805" s="23"/>
      <c r="O805" s="23"/>
      <c r="P805" s="25"/>
      <c r="Q805" s="25"/>
      <c r="R805" s="23">
        <f t="shared" si="526"/>
        <v>0</v>
      </c>
      <c r="S805" s="24">
        <f t="shared" si="527"/>
        <v>0</v>
      </c>
    </row>
    <row r="806" spans="1:19" ht="20.100000000000001" customHeight="1">
      <c r="A806" s="33"/>
      <c r="B806" s="24">
        <f>SUM(B792:B805)</f>
        <v>244800</v>
      </c>
      <c r="C806" s="24">
        <f t="shared" ref="C806" si="534">SUM(C792:C805)</f>
        <v>41616</v>
      </c>
      <c r="D806" s="24">
        <f t="shared" ref="D806" si="535">SUM(D792:D805)</f>
        <v>19584</v>
      </c>
      <c r="E806" s="24">
        <f t="shared" ref="E806" si="536">SUM(E792:E805)</f>
        <v>2400</v>
      </c>
      <c r="F806" s="24">
        <f t="shared" ref="F806" si="537">SUM(F792:F805)</f>
        <v>64906</v>
      </c>
      <c r="G806" s="24">
        <f t="shared" ref="G806:S806" si="538">SUM(G792:G805)</f>
        <v>373306</v>
      </c>
      <c r="H806" s="24">
        <f t="shared" si="538"/>
        <v>7500</v>
      </c>
      <c r="I806" s="24">
        <f t="shared" si="538"/>
        <v>365806</v>
      </c>
      <c r="J806" s="24">
        <f t="shared" si="538"/>
        <v>30000</v>
      </c>
      <c r="K806" s="24">
        <f t="shared" si="538"/>
        <v>0</v>
      </c>
      <c r="L806" s="24">
        <f t="shared" si="538"/>
        <v>29850</v>
      </c>
      <c r="M806" s="24">
        <f t="shared" si="538"/>
        <v>0</v>
      </c>
      <c r="N806" s="24">
        <f t="shared" si="538"/>
        <v>0</v>
      </c>
      <c r="O806" s="24">
        <f t="shared" si="538"/>
        <v>2160</v>
      </c>
      <c r="P806" s="24">
        <f t="shared" si="538"/>
        <v>1200</v>
      </c>
      <c r="Q806" s="24">
        <f t="shared" si="538"/>
        <v>7</v>
      </c>
      <c r="R806" s="24">
        <f t="shared" si="538"/>
        <v>63217</v>
      </c>
      <c r="S806" s="24">
        <f t="shared" si="538"/>
        <v>302589</v>
      </c>
    </row>
    <row r="807" spans="1:19" ht="20.100000000000001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</row>
    <row r="808" spans="1:19" ht="20.100000000000001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</row>
    <row r="809" spans="1:19" ht="20.100000000000001" customHeight="1">
      <c r="A809" s="69" t="s">
        <v>23</v>
      </c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</row>
    <row r="810" spans="1:19" ht="20.100000000000001" customHeight="1">
      <c r="A810" s="69" t="s">
        <v>47</v>
      </c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</row>
    <row r="811" spans="1:19" ht="20.100000000000001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</row>
    <row r="812" spans="1:19" ht="20.100000000000001" customHeight="1">
      <c r="A812" s="18" t="s">
        <v>260</v>
      </c>
      <c r="B812" s="18"/>
      <c r="C812" s="18"/>
      <c r="D812" s="18"/>
      <c r="E812" s="18"/>
      <c r="F812" s="18"/>
      <c r="G812" s="18"/>
      <c r="H812" s="18" t="s">
        <v>164</v>
      </c>
      <c r="I812" s="18"/>
      <c r="J812" s="19"/>
      <c r="K812" s="19"/>
      <c r="L812" s="19"/>
      <c r="M812" s="18"/>
      <c r="N812" s="18"/>
      <c r="O812" s="18"/>
      <c r="P812" s="18"/>
      <c r="Q812" s="18"/>
      <c r="R812" s="18"/>
      <c r="S812" s="18"/>
    </row>
    <row r="813" spans="1:19" ht="20.100000000000001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9"/>
      <c r="K813" s="19"/>
      <c r="L813" s="19"/>
      <c r="M813" s="18"/>
      <c r="N813" s="18"/>
      <c r="O813" s="18"/>
      <c r="P813" s="18"/>
      <c r="Q813" s="18"/>
      <c r="R813" s="18"/>
      <c r="S813" s="18"/>
    </row>
    <row r="814" spans="1:19" ht="39.950000000000003" customHeight="1">
      <c r="A814" s="54" t="s">
        <v>0</v>
      </c>
      <c r="B814" s="54" t="s">
        <v>1</v>
      </c>
      <c r="C814" s="54" t="s">
        <v>2</v>
      </c>
      <c r="D814" s="54" t="s">
        <v>3</v>
      </c>
      <c r="E814" s="54" t="s">
        <v>126</v>
      </c>
      <c r="F814" s="64" t="s">
        <v>20</v>
      </c>
      <c r="G814" s="54" t="s">
        <v>4</v>
      </c>
      <c r="H814" s="54" t="s">
        <v>133</v>
      </c>
      <c r="I814" s="54" t="s">
        <v>4</v>
      </c>
      <c r="J814" s="54" t="s">
        <v>8</v>
      </c>
      <c r="K814" s="54" t="s">
        <v>13</v>
      </c>
      <c r="L814" s="54" t="s">
        <v>159</v>
      </c>
      <c r="M814" s="54" t="s">
        <v>22</v>
      </c>
      <c r="N814" s="54" t="s">
        <v>136</v>
      </c>
      <c r="O814" s="54" t="s">
        <v>137</v>
      </c>
      <c r="P814" s="54" t="s">
        <v>130</v>
      </c>
      <c r="Q814" s="54" t="s">
        <v>121</v>
      </c>
      <c r="R814" s="54" t="s">
        <v>5</v>
      </c>
      <c r="S814" s="54" t="s">
        <v>7</v>
      </c>
    </row>
    <row r="815" spans="1:19" ht="20.100000000000001" customHeight="1">
      <c r="A815" s="41">
        <v>44153</v>
      </c>
      <c r="B815" s="23">
        <v>39900</v>
      </c>
      <c r="C815" s="23">
        <f>ROUND((B815)*0.17,0)</f>
        <v>6783</v>
      </c>
      <c r="D815" s="23">
        <f>ROUND((B815)*0.08,0)</f>
        <v>3192</v>
      </c>
      <c r="E815" s="23">
        <v>213</v>
      </c>
      <c r="F815" s="23"/>
      <c r="G815" s="37">
        <f t="shared" ref="G815:G820" si="539">SUM(B815:F815)</f>
        <v>50088</v>
      </c>
      <c r="H815" s="37"/>
      <c r="I815" s="37">
        <f t="shared" ref="I815:I820" si="540">G815-H815</f>
        <v>50088</v>
      </c>
      <c r="J815" s="25">
        <v>10000</v>
      </c>
      <c r="K815" s="25"/>
      <c r="L815" s="25"/>
      <c r="M815" s="25"/>
      <c r="N815" s="23"/>
      <c r="O815" s="23">
        <v>360</v>
      </c>
      <c r="P815" s="25">
        <v>200</v>
      </c>
      <c r="Q815" s="25">
        <v>1</v>
      </c>
      <c r="R815" s="23">
        <f>SUM(J815:Q815)</f>
        <v>10561</v>
      </c>
      <c r="S815" s="24">
        <f t="shared" ref="S815:S820" si="541">I815-R815</f>
        <v>39527</v>
      </c>
    </row>
    <row r="816" spans="1:19" ht="20.100000000000001" customHeight="1">
      <c r="A816" s="41">
        <v>44183</v>
      </c>
      <c r="B816" s="23">
        <v>39900</v>
      </c>
      <c r="C816" s="23">
        <f t="shared" ref="C816:C820" si="542">ROUND((B816)*0.17,0)</f>
        <v>6783</v>
      </c>
      <c r="D816" s="23">
        <v>3192</v>
      </c>
      <c r="E816" s="23">
        <v>0</v>
      </c>
      <c r="F816" s="23"/>
      <c r="G816" s="37">
        <f t="shared" si="539"/>
        <v>49875</v>
      </c>
      <c r="H816" s="37"/>
      <c r="I816" s="37">
        <f t="shared" si="540"/>
        <v>49875</v>
      </c>
      <c r="J816" s="25">
        <v>10000</v>
      </c>
      <c r="K816" s="25"/>
      <c r="L816" s="25"/>
      <c r="M816" s="25"/>
      <c r="N816" s="23"/>
      <c r="O816" s="23">
        <v>360</v>
      </c>
      <c r="P816" s="25">
        <v>200</v>
      </c>
      <c r="Q816" s="25">
        <v>1</v>
      </c>
      <c r="R816" s="23">
        <f>SUM(J816:Q816)</f>
        <v>10561</v>
      </c>
      <c r="S816" s="24">
        <f t="shared" si="541"/>
        <v>39314</v>
      </c>
    </row>
    <row r="817" spans="1:19" ht="20.100000000000001" customHeight="1">
      <c r="A817" s="41">
        <v>44214</v>
      </c>
      <c r="B817" s="23">
        <v>39900</v>
      </c>
      <c r="C817" s="23">
        <f t="shared" si="542"/>
        <v>6783</v>
      </c>
      <c r="D817" s="23">
        <v>3192</v>
      </c>
      <c r="E817" s="23">
        <v>0</v>
      </c>
      <c r="F817" s="23"/>
      <c r="G817" s="37">
        <f t="shared" si="539"/>
        <v>49875</v>
      </c>
      <c r="H817" s="37"/>
      <c r="I817" s="37">
        <f t="shared" si="540"/>
        <v>49875</v>
      </c>
      <c r="J817" s="25">
        <v>10000</v>
      </c>
      <c r="K817" s="25"/>
      <c r="L817" s="25"/>
      <c r="M817" s="25"/>
      <c r="N817" s="23"/>
      <c r="O817" s="23">
        <v>360</v>
      </c>
      <c r="P817" s="25">
        <v>200</v>
      </c>
      <c r="Q817" s="25">
        <v>1</v>
      </c>
      <c r="R817" s="23">
        <f>SUM(J817:Q817)</f>
        <v>10561</v>
      </c>
      <c r="S817" s="24">
        <f t="shared" si="541"/>
        <v>39314</v>
      </c>
    </row>
    <row r="818" spans="1:19" ht="20.100000000000001" customHeight="1">
      <c r="A818" s="41">
        <v>44245</v>
      </c>
      <c r="B818" s="23">
        <v>39900</v>
      </c>
      <c r="C818" s="23">
        <f t="shared" si="542"/>
        <v>6783</v>
      </c>
      <c r="D818" s="23">
        <v>3192</v>
      </c>
      <c r="E818" s="23">
        <v>0</v>
      </c>
      <c r="F818" s="23"/>
      <c r="G818" s="37">
        <f t="shared" si="539"/>
        <v>49875</v>
      </c>
      <c r="H818" s="37"/>
      <c r="I818" s="37">
        <f t="shared" si="540"/>
        <v>49875</v>
      </c>
      <c r="J818" s="25">
        <v>10000</v>
      </c>
      <c r="K818" s="25"/>
      <c r="L818" s="25"/>
      <c r="M818" s="25"/>
      <c r="N818" s="23">
        <v>354</v>
      </c>
      <c r="O818" s="23">
        <v>360</v>
      </c>
      <c r="P818" s="25">
        <v>300</v>
      </c>
      <c r="Q818" s="25">
        <v>1</v>
      </c>
      <c r="R818" s="23">
        <f>SUM(J818:Q818)</f>
        <v>11015</v>
      </c>
      <c r="S818" s="24">
        <f t="shared" si="541"/>
        <v>38860</v>
      </c>
    </row>
    <row r="819" spans="1:19" ht="20.100000000000001" customHeight="1">
      <c r="A819" s="41">
        <v>44273</v>
      </c>
      <c r="B819" s="23">
        <v>39900</v>
      </c>
      <c r="C819" s="23">
        <f t="shared" si="542"/>
        <v>6783</v>
      </c>
      <c r="D819" s="23">
        <f>ROUND((B819)*0.08,0)</f>
        <v>3192</v>
      </c>
      <c r="E819" s="23">
        <v>0</v>
      </c>
      <c r="F819" s="23"/>
      <c r="G819" s="37">
        <f t="shared" si="539"/>
        <v>49875</v>
      </c>
      <c r="H819" s="37"/>
      <c r="I819" s="37">
        <f t="shared" si="540"/>
        <v>49875</v>
      </c>
      <c r="J819" s="25">
        <v>10000</v>
      </c>
      <c r="K819" s="25"/>
      <c r="L819" s="25"/>
      <c r="M819" s="25"/>
      <c r="N819" s="23"/>
      <c r="O819" s="23">
        <v>360</v>
      </c>
      <c r="P819" s="25">
        <v>200</v>
      </c>
      <c r="Q819" s="25">
        <v>1</v>
      </c>
      <c r="R819" s="23">
        <f>SUM(J819:Q819)</f>
        <v>10561</v>
      </c>
      <c r="S819" s="24">
        <f t="shared" si="541"/>
        <v>39314</v>
      </c>
    </row>
    <row r="820" spans="1:19" ht="36.75" customHeight="1">
      <c r="A820" s="43" t="s">
        <v>49</v>
      </c>
      <c r="B820" s="23">
        <v>14630</v>
      </c>
      <c r="C820" s="23">
        <f t="shared" si="542"/>
        <v>2487</v>
      </c>
      <c r="D820" s="23">
        <f>ROUND((B820)*0.08,0)</f>
        <v>1170</v>
      </c>
      <c r="E820" s="23">
        <v>0</v>
      </c>
      <c r="F820" s="23"/>
      <c r="G820" s="37">
        <f t="shared" si="539"/>
        <v>18287</v>
      </c>
      <c r="H820" s="37"/>
      <c r="I820" s="37">
        <f t="shared" si="540"/>
        <v>18287</v>
      </c>
      <c r="J820" s="25">
        <v>0</v>
      </c>
      <c r="K820" s="25"/>
      <c r="L820" s="25"/>
      <c r="M820" s="25"/>
      <c r="N820" s="23"/>
      <c r="O820" s="23">
        <v>0</v>
      </c>
      <c r="P820" s="25">
        <v>0</v>
      </c>
      <c r="Q820" s="25">
        <v>1</v>
      </c>
      <c r="R820" s="23">
        <f t="shared" ref="R820" si="543">SUM(J820:Q820)</f>
        <v>1</v>
      </c>
      <c r="S820" s="24">
        <f t="shared" si="541"/>
        <v>18286</v>
      </c>
    </row>
    <row r="821" spans="1:19" ht="20.100000000000001" customHeight="1">
      <c r="A821" s="41"/>
      <c r="B821" s="24">
        <f>SUM(B815:B820)</f>
        <v>214130</v>
      </c>
      <c r="C821" s="24">
        <f t="shared" ref="C821" si="544">SUM(C815:C820)</f>
        <v>36402</v>
      </c>
      <c r="D821" s="24">
        <f t="shared" ref="D821" si="545">SUM(D815:D820)</f>
        <v>17130</v>
      </c>
      <c r="E821" s="24">
        <f t="shared" ref="E821" si="546">SUM(E815:E820)</f>
        <v>213</v>
      </c>
      <c r="F821" s="24">
        <f t="shared" ref="F821" si="547">SUM(F815:F820)</f>
        <v>0</v>
      </c>
      <c r="G821" s="24">
        <f t="shared" ref="G821" si="548">SUM(G815:G820)</f>
        <v>267875</v>
      </c>
      <c r="H821" s="24"/>
      <c r="I821" s="24">
        <f t="shared" ref="I821" si="549">SUM(I815:I820)</f>
        <v>267875</v>
      </c>
      <c r="J821" s="24">
        <f t="shared" ref="J821" si="550">SUM(J815:J820)</f>
        <v>50000</v>
      </c>
      <c r="K821" s="24">
        <f t="shared" ref="K821" si="551">SUM(K815:K820)</f>
        <v>0</v>
      </c>
      <c r="L821" s="24">
        <f t="shared" ref="L821" si="552">SUM(L815:L820)</f>
        <v>0</v>
      </c>
      <c r="M821" s="24">
        <f t="shared" ref="M821" si="553">SUM(M815:M820)</f>
        <v>0</v>
      </c>
      <c r="N821" s="24">
        <f t="shared" ref="N821" si="554">SUM(N815:N820)</f>
        <v>354</v>
      </c>
      <c r="O821" s="24">
        <f t="shared" ref="O821" si="555">SUM(O815:O820)</f>
        <v>1800</v>
      </c>
      <c r="P821" s="24">
        <f t="shared" ref="P821" si="556">SUM(P815:P820)</f>
        <v>1100</v>
      </c>
      <c r="Q821" s="24">
        <f t="shared" ref="Q821" si="557">SUM(Q815:Q820)</f>
        <v>6</v>
      </c>
      <c r="R821" s="24">
        <f t="shared" ref="R821" si="558">SUM(R815:R820)</f>
        <v>53260</v>
      </c>
      <c r="S821" s="24">
        <f t="shared" ref="S821" si="559">SUM(S815:S820)</f>
        <v>214615</v>
      </c>
    </row>
    <row r="822" spans="1:19" ht="20.100000000000001" customHeight="1">
      <c r="A822" s="41"/>
      <c r="B822" s="23"/>
      <c r="C822" s="23"/>
      <c r="D822" s="23"/>
      <c r="E822" s="23"/>
      <c r="F822" s="23"/>
      <c r="G822" s="37"/>
      <c r="H822" s="37"/>
      <c r="I822" s="37"/>
      <c r="J822" s="25"/>
      <c r="K822" s="25"/>
      <c r="L822" s="25"/>
      <c r="M822" s="25"/>
      <c r="N822" s="23"/>
      <c r="O822" s="23"/>
      <c r="P822" s="25"/>
      <c r="Q822" s="25"/>
      <c r="R822" s="23"/>
      <c r="S822" s="24"/>
    </row>
    <row r="823" spans="1:19" ht="34.5" customHeight="1">
      <c r="A823" s="43" t="s">
        <v>50</v>
      </c>
      <c r="B823" s="23">
        <v>25270</v>
      </c>
      <c r="C823" s="23">
        <f>ROUND((B823)*0.17,0)</f>
        <v>4296</v>
      </c>
      <c r="D823" s="23">
        <f>ROUND((B823)*0.08,0)</f>
        <v>2022</v>
      </c>
      <c r="E823" s="23">
        <v>253</v>
      </c>
      <c r="F823" s="23"/>
      <c r="G823" s="37">
        <f t="shared" ref="G823" si="560">SUM(B823:F823)</f>
        <v>31841</v>
      </c>
      <c r="H823" s="37"/>
      <c r="I823" s="37">
        <f t="shared" ref="I823:I828" si="561">G823-H823</f>
        <v>31841</v>
      </c>
      <c r="J823" s="25">
        <v>10000</v>
      </c>
      <c r="K823" s="25"/>
      <c r="L823" s="25"/>
      <c r="M823" s="25"/>
      <c r="N823" s="23"/>
      <c r="O823" s="23">
        <v>360</v>
      </c>
      <c r="P823" s="25">
        <v>200</v>
      </c>
      <c r="Q823" s="25">
        <v>1</v>
      </c>
      <c r="R823" s="23">
        <f t="shared" ref="R823" si="562">SUM(J823:Q823)</f>
        <v>10561</v>
      </c>
      <c r="S823" s="24">
        <f>G823-R823</f>
        <v>21280</v>
      </c>
    </row>
    <row r="824" spans="1:19" ht="20.100000000000001" customHeight="1">
      <c r="A824" s="41">
        <v>44317</v>
      </c>
      <c r="B824" s="23">
        <v>39900</v>
      </c>
      <c r="C824" s="23">
        <f>ROUND((B824)*0.17,0)</f>
        <v>6783</v>
      </c>
      <c r="D824" s="23">
        <f t="shared" ref="D824" si="563">ROUND((B824)*0.08,0)</f>
        <v>3192</v>
      </c>
      <c r="E824" s="23">
        <v>400</v>
      </c>
      <c r="F824" s="23"/>
      <c r="G824" s="25">
        <f t="shared" ref="G824:G828" si="564">SUM(B824:F824)</f>
        <v>50275</v>
      </c>
      <c r="H824" s="25"/>
      <c r="I824" s="25">
        <f t="shared" si="561"/>
        <v>50275</v>
      </c>
      <c r="J824" s="25">
        <v>10000</v>
      </c>
      <c r="K824" s="25"/>
      <c r="L824" s="25"/>
      <c r="M824" s="25"/>
      <c r="N824" s="23"/>
      <c r="O824" s="23">
        <v>360</v>
      </c>
      <c r="P824" s="25">
        <v>200</v>
      </c>
      <c r="Q824" s="25">
        <v>1</v>
      </c>
      <c r="R824" s="23">
        <f t="shared" ref="R824" si="565">SUM(J824:Q824)</f>
        <v>10561</v>
      </c>
      <c r="S824" s="23">
        <f t="shared" ref="S824" si="566">I824-R824</f>
        <v>39714</v>
      </c>
    </row>
    <row r="825" spans="1:19" ht="20.100000000000001" customHeight="1">
      <c r="A825" s="41">
        <v>44348</v>
      </c>
      <c r="B825" s="23">
        <v>39900</v>
      </c>
      <c r="C825" s="23">
        <f t="shared" ref="C825:C827" si="567">ROUND((B825)*0.17,0)</f>
        <v>6783</v>
      </c>
      <c r="D825" s="23">
        <f t="shared" ref="D825:D827" si="568">ROUND((B825)*0.08,0)</f>
        <v>3192</v>
      </c>
      <c r="E825" s="23">
        <v>400</v>
      </c>
      <c r="F825" s="23"/>
      <c r="G825" s="25">
        <f t="shared" si="564"/>
        <v>50275</v>
      </c>
      <c r="H825" s="25"/>
      <c r="I825" s="25">
        <f t="shared" si="561"/>
        <v>50275</v>
      </c>
      <c r="J825" s="25">
        <v>10000</v>
      </c>
      <c r="K825" s="25"/>
      <c r="L825" s="25"/>
      <c r="M825" s="25"/>
      <c r="N825" s="23"/>
      <c r="O825" s="23">
        <v>360</v>
      </c>
      <c r="P825" s="25">
        <v>200</v>
      </c>
      <c r="Q825" s="25">
        <v>1</v>
      </c>
      <c r="R825" s="23">
        <f t="shared" ref="R825:R827" si="569">SUM(J825:Q825)</f>
        <v>10561</v>
      </c>
      <c r="S825" s="23">
        <f t="shared" ref="S825:S828" si="570">I825-R825</f>
        <v>39714</v>
      </c>
    </row>
    <row r="826" spans="1:19" ht="20.100000000000001" customHeight="1">
      <c r="A826" s="41">
        <v>44378</v>
      </c>
      <c r="B826" s="23">
        <v>41100</v>
      </c>
      <c r="C826" s="23">
        <f t="shared" si="567"/>
        <v>6987</v>
      </c>
      <c r="D826" s="23">
        <f t="shared" si="568"/>
        <v>3288</v>
      </c>
      <c r="E826" s="23">
        <v>400</v>
      </c>
      <c r="F826" s="23"/>
      <c r="G826" s="25">
        <f t="shared" si="564"/>
        <v>51775</v>
      </c>
      <c r="H826" s="25"/>
      <c r="I826" s="25">
        <f t="shared" si="561"/>
        <v>51775</v>
      </c>
      <c r="J826" s="25">
        <v>10000</v>
      </c>
      <c r="K826" s="25"/>
      <c r="L826" s="25"/>
      <c r="M826" s="25"/>
      <c r="N826" s="23"/>
      <c r="O826" s="23">
        <v>360</v>
      </c>
      <c r="P826" s="25">
        <v>200</v>
      </c>
      <c r="Q826" s="25">
        <v>1</v>
      </c>
      <c r="R826" s="23">
        <f t="shared" si="569"/>
        <v>10561</v>
      </c>
      <c r="S826" s="23">
        <f t="shared" si="570"/>
        <v>41214</v>
      </c>
    </row>
    <row r="827" spans="1:19" ht="20.100000000000001" customHeight="1">
      <c r="A827" s="41">
        <v>44409</v>
      </c>
      <c r="B827" s="23">
        <v>41100</v>
      </c>
      <c r="C827" s="23">
        <f t="shared" si="567"/>
        <v>6987</v>
      </c>
      <c r="D827" s="23">
        <f t="shared" si="568"/>
        <v>3288</v>
      </c>
      <c r="E827" s="23">
        <v>400</v>
      </c>
      <c r="F827" s="23"/>
      <c r="G827" s="25">
        <f t="shared" si="564"/>
        <v>51775</v>
      </c>
      <c r="H827" s="25"/>
      <c r="I827" s="25">
        <f t="shared" si="561"/>
        <v>51775</v>
      </c>
      <c r="J827" s="25">
        <v>10000</v>
      </c>
      <c r="K827" s="25"/>
      <c r="L827" s="25"/>
      <c r="M827" s="25"/>
      <c r="N827" s="23"/>
      <c r="O827" s="23">
        <v>360</v>
      </c>
      <c r="P827" s="25">
        <v>200</v>
      </c>
      <c r="Q827" s="25">
        <v>1</v>
      </c>
      <c r="R827" s="23">
        <f t="shared" si="569"/>
        <v>10561</v>
      </c>
      <c r="S827" s="23">
        <f t="shared" si="570"/>
        <v>41214</v>
      </c>
    </row>
    <row r="828" spans="1:19" ht="20.100000000000001" customHeight="1">
      <c r="A828" s="41">
        <v>44440</v>
      </c>
      <c r="B828" s="23">
        <v>29921</v>
      </c>
      <c r="C828" s="23"/>
      <c r="D828" s="23"/>
      <c r="E828" s="23"/>
      <c r="F828" s="23"/>
      <c r="G828" s="25">
        <f t="shared" si="564"/>
        <v>29921</v>
      </c>
      <c r="H828" s="25"/>
      <c r="I828" s="25">
        <f t="shared" si="561"/>
        <v>29921</v>
      </c>
      <c r="J828" s="25"/>
      <c r="K828" s="25"/>
      <c r="L828" s="25"/>
      <c r="M828" s="25"/>
      <c r="N828" s="23"/>
      <c r="O828" s="23"/>
      <c r="P828" s="25"/>
      <c r="Q828" s="25">
        <v>1</v>
      </c>
      <c r="R828" s="23"/>
      <c r="S828" s="23">
        <f t="shared" si="570"/>
        <v>29921</v>
      </c>
    </row>
    <row r="829" spans="1:19" ht="20.100000000000001" customHeight="1">
      <c r="A829" s="41"/>
      <c r="B829" s="23"/>
      <c r="C829" s="23"/>
      <c r="D829" s="23"/>
      <c r="E829" s="23"/>
      <c r="F829" s="23"/>
      <c r="G829" s="25"/>
      <c r="H829" s="25"/>
      <c r="I829" s="25"/>
      <c r="J829" s="25"/>
      <c r="K829" s="25"/>
      <c r="L829" s="25"/>
      <c r="M829" s="25"/>
      <c r="N829" s="23"/>
      <c r="O829" s="23"/>
      <c r="P829" s="25"/>
      <c r="Q829" s="25"/>
      <c r="R829" s="23"/>
      <c r="S829" s="23"/>
    </row>
    <row r="830" spans="1:19" ht="20.100000000000001" customHeight="1">
      <c r="A830" s="41"/>
      <c r="B830" s="23"/>
      <c r="C830" s="23"/>
      <c r="D830" s="23"/>
      <c r="E830" s="23"/>
      <c r="F830" s="23"/>
      <c r="G830" s="25"/>
      <c r="H830" s="25"/>
      <c r="I830" s="25"/>
      <c r="J830" s="25"/>
      <c r="K830" s="25"/>
      <c r="L830" s="25"/>
      <c r="M830" s="25"/>
      <c r="N830" s="23"/>
      <c r="O830" s="23"/>
      <c r="P830" s="25"/>
      <c r="Q830" s="25"/>
      <c r="R830" s="23"/>
      <c r="S830" s="23"/>
    </row>
    <row r="831" spans="1:19" ht="20.100000000000001" customHeight="1">
      <c r="A831" s="41"/>
      <c r="B831" s="23"/>
      <c r="C831" s="23"/>
      <c r="D831" s="23"/>
      <c r="E831" s="23"/>
      <c r="F831" s="23"/>
      <c r="G831" s="25"/>
      <c r="H831" s="25"/>
      <c r="I831" s="25"/>
      <c r="J831" s="25"/>
      <c r="K831" s="25"/>
      <c r="L831" s="25"/>
      <c r="M831" s="25"/>
      <c r="N831" s="23"/>
      <c r="O831" s="23"/>
      <c r="P831" s="25"/>
      <c r="Q831" s="25"/>
      <c r="R831" s="23"/>
      <c r="S831" s="23"/>
    </row>
    <row r="832" spans="1:19" ht="20.100000000000001" customHeight="1">
      <c r="A832" s="41"/>
      <c r="B832" s="23"/>
      <c r="C832" s="23"/>
      <c r="D832" s="23"/>
      <c r="E832" s="23"/>
      <c r="F832" s="23"/>
      <c r="G832" s="25"/>
      <c r="H832" s="25"/>
      <c r="I832" s="25"/>
      <c r="J832" s="25"/>
      <c r="K832" s="25"/>
      <c r="L832" s="25"/>
      <c r="M832" s="25"/>
      <c r="N832" s="23"/>
      <c r="O832" s="23"/>
      <c r="P832" s="25"/>
      <c r="Q832" s="25"/>
      <c r="R832" s="23"/>
      <c r="S832" s="23"/>
    </row>
    <row r="833" spans="1:19" ht="20.100000000000001" customHeight="1">
      <c r="A833" s="41"/>
      <c r="B833" s="23"/>
      <c r="C833" s="23"/>
      <c r="D833" s="23"/>
      <c r="E833" s="23"/>
      <c r="F833" s="23"/>
      <c r="G833" s="25"/>
      <c r="H833" s="25"/>
      <c r="I833" s="25"/>
      <c r="J833" s="25"/>
      <c r="K833" s="25"/>
      <c r="L833" s="25"/>
      <c r="M833" s="25"/>
      <c r="N833" s="23"/>
      <c r="O833" s="23"/>
      <c r="P833" s="25"/>
      <c r="Q833" s="25"/>
      <c r="R833" s="23"/>
      <c r="S833" s="23"/>
    </row>
    <row r="834" spans="1:19" ht="20.100000000000001" customHeight="1">
      <c r="A834" s="41"/>
      <c r="B834" s="23"/>
      <c r="C834" s="23"/>
      <c r="D834" s="23"/>
      <c r="E834" s="23"/>
      <c r="F834" s="23"/>
      <c r="G834" s="25"/>
      <c r="H834" s="25"/>
      <c r="I834" s="25"/>
      <c r="J834" s="25"/>
      <c r="K834" s="25"/>
      <c r="L834" s="25"/>
      <c r="M834" s="25"/>
      <c r="N834" s="23"/>
      <c r="O834" s="23"/>
      <c r="P834" s="25"/>
      <c r="Q834" s="25"/>
      <c r="R834" s="23"/>
      <c r="S834" s="23"/>
    </row>
    <row r="835" spans="1:19" ht="20.100000000000001" customHeight="1">
      <c r="A835" s="26" t="s">
        <v>4</v>
      </c>
      <c r="B835" s="24">
        <f>SUM(B823:B828)</f>
        <v>217191</v>
      </c>
      <c r="C835" s="24">
        <f>SUM(C823:C828)</f>
        <v>31836</v>
      </c>
      <c r="D835" s="24">
        <f>SUM(D823:D828)</f>
        <v>14982</v>
      </c>
      <c r="E835" s="24">
        <f t="shared" ref="E835:S835" si="571">SUM(E823:E827)</f>
        <v>1853</v>
      </c>
      <c r="F835" s="24">
        <f t="shared" si="571"/>
        <v>0</v>
      </c>
      <c r="G835" s="24">
        <f t="shared" si="571"/>
        <v>235941</v>
      </c>
      <c r="H835" s="24">
        <f t="shared" si="571"/>
        <v>0</v>
      </c>
      <c r="I835" s="24">
        <f t="shared" si="571"/>
        <v>235941</v>
      </c>
      <c r="J835" s="24">
        <f t="shared" si="571"/>
        <v>50000</v>
      </c>
      <c r="K835" s="24">
        <f t="shared" si="571"/>
        <v>0</v>
      </c>
      <c r="L835" s="24">
        <f t="shared" si="571"/>
        <v>0</v>
      </c>
      <c r="M835" s="24">
        <f t="shared" si="571"/>
        <v>0</v>
      </c>
      <c r="N835" s="24">
        <f t="shared" si="571"/>
        <v>0</v>
      </c>
      <c r="O835" s="24">
        <f t="shared" si="571"/>
        <v>1800</v>
      </c>
      <c r="P835" s="24">
        <f t="shared" si="571"/>
        <v>1000</v>
      </c>
      <c r="Q835" s="24">
        <f>SUM(Q823:Q828)</f>
        <v>6</v>
      </c>
      <c r="R835" s="24">
        <f t="shared" si="571"/>
        <v>52805</v>
      </c>
      <c r="S835" s="24">
        <f t="shared" si="571"/>
        <v>183136</v>
      </c>
    </row>
    <row r="836" spans="1:19" ht="20.100000000000001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</row>
    <row r="837" spans="1:19" ht="20.100000000000001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</row>
    <row r="838" spans="1:19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</sheetData>
  <mergeCells count="74">
    <mergeCell ref="A741:S741"/>
    <mergeCell ref="A742:S742"/>
    <mergeCell ref="A766:S766"/>
    <mergeCell ref="A767:S767"/>
    <mergeCell ref="A786:S786"/>
    <mergeCell ref="A2:S2"/>
    <mergeCell ref="A24:S24"/>
    <mergeCell ref="A47:S47"/>
    <mergeCell ref="A69:S69"/>
    <mergeCell ref="A90:S90"/>
    <mergeCell ref="A3:S3"/>
    <mergeCell ref="A25:S25"/>
    <mergeCell ref="A48:S48"/>
    <mergeCell ref="A70:S70"/>
    <mergeCell ref="A472:S472"/>
    <mergeCell ref="A608:S608"/>
    <mergeCell ref="A539:S539"/>
    <mergeCell ref="A471:S471"/>
    <mergeCell ref="A494:S494"/>
    <mergeCell ref="A515:S515"/>
    <mergeCell ref="A538:S538"/>
    <mergeCell ref="A562:S562"/>
    <mergeCell ref="A563:S563"/>
    <mergeCell ref="A584:S584"/>
    <mergeCell ref="A607:S607"/>
    <mergeCell ref="A450:S450"/>
    <mergeCell ref="A338:S338"/>
    <mergeCell ref="A225:S225"/>
    <mergeCell ref="A247:S247"/>
    <mergeCell ref="A405:S405"/>
    <mergeCell ref="A246:S246"/>
    <mergeCell ref="A269:S269"/>
    <mergeCell ref="A292:S292"/>
    <mergeCell ref="A315:S315"/>
    <mergeCell ref="A316:S316"/>
    <mergeCell ref="A361:S361"/>
    <mergeCell ref="A362:S362"/>
    <mergeCell ref="A427:S427"/>
    <mergeCell ref="A449:S449"/>
    <mergeCell ref="A406:S406"/>
    <mergeCell ref="A428:S428"/>
    <mergeCell ref="A720:S720"/>
    <mergeCell ref="A719:S719"/>
    <mergeCell ref="A810:S810"/>
    <mergeCell ref="A495:S495"/>
    <mergeCell ref="A516:S516"/>
    <mergeCell ref="A674:S674"/>
    <mergeCell ref="A697:S697"/>
    <mergeCell ref="A653:S653"/>
    <mergeCell ref="A631:S631"/>
    <mergeCell ref="A585:S585"/>
    <mergeCell ref="A630:S630"/>
    <mergeCell ref="A652:S652"/>
    <mergeCell ref="A673:S673"/>
    <mergeCell ref="A696:S696"/>
    <mergeCell ref="A787:S787"/>
    <mergeCell ref="A809:S809"/>
    <mergeCell ref="A91:S91"/>
    <mergeCell ref="A270:S270"/>
    <mergeCell ref="A159:S159"/>
    <mergeCell ref="A203:S203"/>
    <mergeCell ref="A202:S202"/>
    <mergeCell ref="A224:S224"/>
    <mergeCell ref="A114:S114"/>
    <mergeCell ref="A293:S293"/>
    <mergeCell ref="A137:S137"/>
    <mergeCell ref="A384:S384"/>
    <mergeCell ref="A113:S113"/>
    <mergeCell ref="A136:S136"/>
    <mergeCell ref="A158:S158"/>
    <mergeCell ref="A180:S180"/>
    <mergeCell ref="A181:S181"/>
    <mergeCell ref="A383:S383"/>
    <mergeCell ref="A339:S339"/>
  </mergeCells>
  <printOptions horizontalCentered="1"/>
  <pageMargins left="0.5" right="0.5" top="0.5" bottom="0.5" header="0.5" footer="0.5"/>
  <pageSetup paperSize="9" scale="87" orientation="landscape" r:id="rId1"/>
  <rowBreaks count="36" manualBreakCount="36">
    <brk id="23" max="18" man="1"/>
    <brk id="46" max="18" man="1"/>
    <brk id="68" max="18" man="1"/>
    <brk id="89" max="18" man="1"/>
    <brk id="112" max="18" man="1"/>
    <brk id="135" max="18" man="1"/>
    <brk id="157" max="18" man="1"/>
    <brk id="179" max="18" man="1"/>
    <brk id="201" max="18" man="1"/>
    <brk id="223" max="18" man="1"/>
    <brk id="245" max="18" man="1"/>
    <brk id="268" max="18" man="1"/>
    <brk id="291" max="18" man="1"/>
    <brk id="314" max="18" man="1"/>
    <brk id="337" max="18" man="1"/>
    <brk id="360" max="18" man="1"/>
    <brk id="382" max="18" man="1"/>
    <brk id="404" max="18" man="1"/>
    <brk id="426" max="18" man="1"/>
    <brk id="448" max="18" man="1"/>
    <brk id="470" max="18" man="1"/>
    <brk id="493" max="18" man="1"/>
    <brk id="514" max="18" man="1"/>
    <brk id="537" max="18" man="1"/>
    <brk id="561" max="18" man="1"/>
    <brk id="581" max="18" man="1"/>
    <brk id="606" max="18" man="1"/>
    <brk id="629" max="18" man="1"/>
    <brk id="651" max="18" man="1"/>
    <brk id="672" max="18" man="1"/>
    <brk id="694" max="18" man="1"/>
    <brk id="718" max="18" man="1"/>
    <brk id="740" max="18" man="1"/>
    <brk id="765" max="18" man="1"/>
    <brk id="785" max="18" man="1"/>
    <brk id="808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U746"/>
  <sheetViews>
    <sheetView view="pageBreakPreview" topLeftCell="A535" zoomScaleNormal="80" zoomScaleSheetLayoutView="100" workbookViewId="0">
      <selection activeCell="A3" sqref="A3"/>
    </sheetView>
  </sheetViews>
  <sheetFormatPr defaultRowHeight="18"/>
  <cols>
    <col min="1" max="1" width="8.42578125" style="9" customWidth="1"/>
    <col min="2" max="2" width="9.140625" style="9" customWidth="1"/>
    <col min="3" max="3" width="8.7109375" style="9" customWidth="1"/>
    <col min="4" max="4" width="7.5703125" style="9" customWidth="1"/>
    <col min="5" max="5" width="7.42578125" style="9" customWidth="1"/>
    <col min="6" max="6" width="8.7109375" style="9" customWidth="1"/>
    <col min="7" max="7" width="9.28515625" style="9" customWidth="1"/>
    <col min="8" max="8" width="10.28515625" style="9" customWidth="1"/>
    <col min="9" max="9" width="7.42578125" style="9" customWidth="1"/>
    <col min="10" max="10" width="10.28515625" style="9" customWidth="1"/>
    <col min="11" max="11" width="7.85546875" style="9" customWidth="1"/>
    <col min="12" max="12" width="8.42578125" style="9" customWidth="1"/>
    <col min="13" max="13" width="8.7109375" style="9" customWidth="1"/>
    <col min="14" max="14" width="7.42578125" style="9" customWidth="1"/>
    <col min="15" max="15" width="7.85546875" style="9" customWidth="1"/>
    <col min="16" max="16" width="7.42578125" style="9" customWidth="1"/>
    <col min="17" max="17" width="6.42578125" style="9" customWidth="1"/>
    <col min="18" max="18" width="6.5703125" style="9" customWidth="1"/>
    <col min="19" max="19" width="3.85546875" style="9" customWidth="1"/>
    <col min="20" max="20" width="8.85546875" style="9" customWidth="1"/>
    <col min="21" max="21" width="8.7109375" style="9" customWidth="1"/>
    <col min="22" max="16384" width="9.140625" style="9"/>
  </cols>
  <sheetData>
    <row r="1" spans="1:21" ht="20.100000000000001" customHeight="1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20.100000000000001" customHeight="1">
      <c r="A2" s="69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0.100000000000001" customHeight="1">
      <c r="A4" s="18" t="s">
        <v>212</v>
      </c>
      <c r="B4" s="18"/>
      <c r="C4" s="18"/>
      <c r="D4" s="18"/>
      <c r="E4" s="18"/>
      <c r="F4" s="18"/>
      <c r="G4" s="18"/>
      <c r="H4" s="18"/>
      <c r="I4" s="31" t="s">
        <v>213</v>
      </c>
      <c r="J4" s="19"/>
      <c r="K4" s="19"/>
      <c r="L4" s="19"/>
      <c r="M4" s="18"/>
      <c r="N4" s="18"/>
      <c r="O4" s="18"/>
      <c r="P4" s="18"/>
      <c r="Q4" s="18"/>
      <c r="R4" s="18"/>
      <c r="S4" s="18"/>
      <c r="T4" s="18"/>
      <c r="U4" s="18"/>
    </row>
    <row r="5" spans="1:21" ht="20.100000000000001" customHeight="1">
      <c r="A5" s="18"/>
      <c r="B5" s="18"/>
      <c r="C5" s="18"/>
      <c r="D5" s="18"/>
      <c r="E5" s="18"/>
      <c r="F5" s="18"/>
      <c r="G5" s="18"/>
      <c r="H5" s="18"/>
      <c r="I5" s="31"/>
      <c r="J5" s="19"/>
      <c r="K5" s="19"/>
      <c r="L5" s="19"/>
      <c r="M5" s="18"/>
      <c r="N5" s="18"/>
      <c r="O5" s="18"/>
      <c r="P5" s="18"/>
      <c r="Q5" s="18"/>
      <c r="R5" s="18"/>
      <c r="S5" s="18"/>
      <c r="T5" s="18"/>
      <c r="U5" s="18"/>
    </row>
    <row r="6" spans="1:21" ht="39.950000000000003" customHeight="1">
      <c r="A6" s="54" t="s">
        <v>0</v>
      </c>
      <c r="B6" s="54" t="s">
        <v>1</v>
      </c>
      <c r="C6" s="54" t="s">
        <v>2</v>
      </c>
      <c r="D6" s="54" t="s">
        <v>3</v>
      </c>
      <c r="E6" s="54" t="s">
        <v>104</v>
      </c>
      <c r="F6" s="54" t="s">
        <v>144</v>
      </c>
      <c r="G6" s="54" t="s">
        <v>127</v>
      </c>
      <c r="H6" s="55" t="s">
        <v>4</v>
      </c>
      <c r="I6" s="54" t="s">
        <v>133</v>
      </c>
      <c r="J6" s="54" t="s">
        <v>5</v>
      </c>
      <c r="K6" s="54" t="s">
        <v>9</v>
      </c>
      <c r="L6" s="54" t="s">
        <v>17</v>
      </c>
      <c r="M6" s="54" t="s">
        <v>125</v>
      </c>
      <c r="N6" s="54" t="s">
        <v>14</v>
      </c>
      <c r="O6" s="54" t="s">
        <v>16</v>
      </c>
      <c r="P6" s="54" t="s">
        <v>143</v>
      </c>
      <c r="Q6" s="54" t="s">
        <v>6</v>
      </c>
      <c r="R6" s="54" t="s">
        <v>130</v>
      </c>
      <c r="S6" s="54" t="s">
        <v>121</v>
      </c>
      <c r="T6" s="54" t="s">
        <v>5</v>
      </c>
      <c r="U6" s="54" t="s">
        <v>7</v>
      </c>
    </row>
    <row r="7" spans="1:21" ht="20.100000000000001" customHeight="1">
      <c r="A7" s="41">
        <v>44256</v>
      </c>
      <c r="B7" s="24">
        <v>30500</v>
      </c>
      <c r="C7" s="23">
        <f>ROUND((B7)*0.17,0)</f>
        <v>5185</v>
      </c>
      <c r="D7" s="23">
        <f>ROUND((B7)*0.08,0)</f>
        <v>2440</v>
      </c>
      <c r="E7" s="23">
        <v>400</v>
      </c>
      <c r="F7" s="25">
        <f>ROUNDUP(((B7+C7)*0.14),0)</f>
        <v>4996</v>
      </c>
      <c r="G7" s="25"/>
      <c r="H7" s="37">
        <f t="shared" ref="H7:H18" si="0">SUM(B7:G7)</f>
        <v>43521</v>
      </c>
      <c r="I7" s="25">
        <v>1250</v>
      </c>
      <c r="J7" s="25">
        <f t="shared" ref="J7:J18" si="1">H7-I7</f>
        <v>42271</v>
      </c>
      <c r="K7" s="25">
        <f>ROUNDUP(((B7+C7)*0.1),0)</f>
        <v>3569</v>
      </c>
      <c r="L7" s="25"/>
      <c r="M7" s="23">
        <f>F7</f>
        <v>4996</v>
      </c>
      <c r="N7" s="25"/>
      <c r="O7" s="25"/>
      <c r="P7" s="23"/>
      <c r="Q7" s="23">
        <v>360</v>
      </c>
      <c r="R7" s="25">
        <v>200</v>
      </c>
      <c r="S7" s="25">
        <v>1</v>
      </c>
      <c r="T7" s="23">
        <f t="shared" ref="T7:T18" si="2">SUM(K7:S7)</f>
        <v>9126</v>
      </c>
      <c r="U7" s="24">
        <f t="shared" ref="U7:U18" si="3">J7-T7</f>
        <v>33145</v>
      </c>
    </row>
    <row r="8" spans="1:21" ht="20.100000000000001" customHeight="1">
      <c r="A8" s="41">
        <v>44287</v>
      </c>
      <c r="B8" s="24">
        <v>30500</v>
      </c>
      <c r="C8" s="23">
        <f t="shared" ref="C8:C13" si="4">ROUND((B8)*0.17,0)</f>
        <v>5185</v>
      </c>
      <c r="D8" s="23">
        <f t="shared" ref="D8:D13" si="5">ROUND((B8)*0.08,0)</f>
        <v>2440</v>
      </c>
      <c r="E8" s="23">
        <v>400</v>
      </c>
      <c r="F8" s="25">
        <f t="shared" ref="F8:F18" si="6">ROUNDUP(((B8+C8)*0.14),0)</f>
        <v>4996</v>
      </c>
      <c r="G8" s="25"/>
      <c r="H8" s="37">
        <f t="shared" si="0"/>
        <v>43521</v>
      </c>
      <c r="I8" s="25">
        <v>1250</v>
      </c>
      <c r="J8" s="25">
        <f t="shared" si="1"/>
        <v>42271</v>
      </c>
      <c r="K8" s="25">
        <f t="shared" ref="K8:K18" si="7">ROUNDUP(((B8+C8)*0.1),0)</f>
        <v>3569</v>
      </c>
      <c r="L8" s="25"/>
      <c r="M8" s="23">
        <f t="shared" ref="M8:M18" si="8">F8</f>
        <v>4996</v>
      </c>
      <c r="N8" s="25"/>
      <c r="O8" s="25"/>
      <c r="P8" s="23"/>
      <c r="Q8" s="23">
        <v>360</v>
      </c>
      <c r="R8" s="25">
        <v>200</v>
      </c>
      <c r="S8" s="25">
        <v>1</v>
      </c>
      <c r="T8" s="23">
        <f t="shared" si="2"/>
        <v>9126</v>
      </c>
      <c r="U8" s="24">
        <f t="shared" si="3"/>
        <v>33145</v>
      </c>
    </row>
    <row r="9" spans="1:21" ht="20.100000000000001" customHeight="1">
      <c r="A9" s="41">
        <v>44317</v>
      </c>
      <c r="B9" s="24">
        <v>30500</v>
      </c>
      <c r="C9" s="23">
        <f t="shared" si="4"/>
        <v>5185</v>
      </c>
      <c r="D9" s="23">
        <f t="shared" si="5"/>
        <v>2440</v>
      </c>
      <c r="E9" s="23">
        <v>400</v>
      </c>
      <c r="F9" s="25">
        <f t="shared" si="6"/>
        <v>4996</v>
      </c>
      <c r="G9" s="25"/>
      <c r="H9" s="37">
        <f t="shared" si="0"/>
        <v>43521</v>
      </c>
      <c r="I9" s="25">
        <v>1250</v>
      </c>
      <c r="J9" s="25">
        <f t="shared" si="1"/>
        <v>42271</v>
      </c>
      <c r="K9" s="25">
        <f t="shared" si="7"/>
        <v>3569</v>
      </c>
      <c r="L9" s="25"/>
      <c r="M9" s="23">
        <f t="shared" si="8"/>
        <v>4996</v>
      </c>
      <c r="N9" s="25"/>
      <c r="O9" s="25"/>
      <c r="P9" s="23"/>
      <c r="Q9" s="23">
        <v>360</v>
      </c>
      <c r="R9" s="25">
        <v>200</v>
      </c>
      <c r="S9" s="25">
        <v>1</v>
      </c>
      <c r="T9" s="23">
        <f t="shared" si="2"/>
        <v>9126</v>
      </c>
      <c r="U9" s="24">
        <f t="shared" si="3"/>
        <v>33145</v>
      </c>
    </row>
    <row r="10" spans="1:21" ht="20.100000000000001" customHeight="1">
      <c r="A10" s="41">
        <v>44348</v>
      </c>
      <c r="B10" s="24">
        <v>30500</v>
      </c>
      <c r="C10" s="23">
        <f t="shared" si="4"/>
        <v>5185</v>
      </c>
      <c r="D10" s="23">
        <f t="shared" si="5"/>
        <v>2440</v>
      </c>
      <c r="E10" s="23">
        <v>400</v>
      </c>
      <c r="F10" s="25">
        <f t="shared" si="6"/>
        <v>4996</v>
      </c>
      <c r="G10" s="23"/>
      <c r="H10" s="37">
        <f t="shared" si="0"/>
        <v>43521</v>
      </c>
      <c r="I10" s="25">
        <v>1250</v>
      </c>
      <c r="J10" s="25">
        <f t="shared" si="1"/>
        <v>42271</v>
      </c>
      <c r="K10" s="25">
        <f t="shared" si="7"/>
        <v>3569</v>
      </c>
      <c r="L10" s="25"/>
      <c r="M10" s="23">
        <f t="shared" si="8"/>
        <v>4996</v>
      </c>
      <c r="N10" s="25"/>
      <c r="O10" s="25"/>
      <c r="P10" s="23"/>
      <c r="Q10" s="23">
        <v>360</v>
      </c>
      <c r="R10" s="25">
        <v>200</v>
      </c>
      <c r="S10" s="25">
        <v>1</v>
      </c>
      <c r="T10" s="23">
        <f t="shared" si="2"/>
        <v>9126</v>
      </c>
      <c r="U10" s="24">
        <f t="shared" si="3"/>
        <v>33145</v>
      </c>
    </row>
    <row r="11" spans="1:21" ht="20.100000000000001" customHeight="1">
      <c r="A11" s="41">
        <v>44378</v>
      </c>
      <c r="B11" s="24">
        <v>31400</v>
      </c>
      <c r="C11" s="23">
        <f t="shared" si="4"/>
        <v>5338</v>
      </c>
      <c r="D11" s="23">
        <f t="shared" si="5"/>
        <v>2512</v>
      </c>
      <c r="E11" s="23">
        <v>400</v>
      </c>
      <c r="F11" s="25">
        <f t="shared" si="6"/>
        <v>5144</v>
      </c>
      <c r="G11" s="23"/>
      <c r="H11" s="37">
        <f t="shared" si="0"/>
        <v>44794</v>
      </c>
      <c r="I11" s="25">
        <v>1250</v>
      </c>
      <c r="J11" s="25">
        <f t="shared" si="1"/>
        <v>43544</v>
      </c>
      <c r="K11" s="25">
        <f t="shared" si="7"/>
        <v>3674</v>
      </c>
      <c r="L11" s="25"/>
      <c r="M11" s="23">
        <f t="shared" si="8"/>
        <v>5144</v>
      </c>
      <c r="N11" s="25"/>
      <c r="O11" s="25"/>
      <c r="P11" s="23"/>
      <c r="Q11" s="23">
        <v>360</v>
      </c>
      <c r="R11" s="25">
        <v>200</v>
      </c>
      <c r="S11" s="25">
        <v>1</v>
      </c>
      <c r="T11" s="23">
        <f t="shared" si="2"/>
        <v>9379</v>
      </c>
      <c r="U11" s="24">
        <f t="shared" si="3"/>
        <v>34165</v>
      </c>
    </row>
    <row r="12" spans="1:21" ht="20.100000000000001" customHeight="1">
      <c r="A12" s="41">
        <v>44409</v>
      </c>
      <c r="B12" s="24">
        <v>31400</v>
      </c>
      <c r="C12" s="23">
        <f t="shared" si="4"/>
        <v>5338</v>
      </c>
      <c r="D12" s="23">
        <f t="shared" si="5"/>
        <v>2512</v>
      </c>
      <c r="E12" s="23">
        <v>400</v>
      </c>
      <c r="F12" s="25">
        <f t="shared" si="6"/>
        <v>5144</v>
      </c>
      <c r="G12" s="23">
        <v>22874</v>
      </c>
      <c r="H12" s="37">
        <f t="shared" si="0"/>
        <v>67668</v>
      </c>
      <c r="I12" s="25">
        <v>1250</v>
      </c>
      <c r="J12" s="25">
        <f t="shared" si="1"/>
        <v>66418</v>
      </c>
      <c r="K12" s="25">
        <f t="shared" si="7"/>
        <v>3674</v>
      </c>
      <c r="L12" s="25"/>
      <c r="M12" s="23">
        <f t="shared" si="8"/>
        <v>5144</v>
      </c>
      <c r="N12" s="25"/>
      <c r="O12" s="25"/>
      <c r="P12" s="23"/>
      <c r="Q12" s="23">
        <v>360</v>
      </c>
      <c r="R12" s="25">
        <v>200</v>
      </c>
      <c r="S12" s="25">
        <v>1</v>
      </c>
      <c r="T12" s="23">
        <f t="shared" si="2"/>
        <v>9379</v>
      </c>
      <c r="U12" s="24">
        <f t="shared" si="3"/>
        <v>57039</v>
      </c>
    </row>
    <row r="13" spans="1:21" ht="20.100000000000001" customHeight="1">
      <c r="A13" s="41">
        <v>44440</v>
      </c>
      <c r="B13" s="24">
        <v>31400</v>
      </c>
      <c r="C13" s="23">
        <f t="shared" si="4"/>
        <v>5338</v>
      </c>
      <c r="D13" s="23">
        <f t="shared" si="5"/>
        <v>2512</v>
      </c>
      <c r="E13" s="23">
        <v>400</v>
      </c>
      <c r="F13" s="25">
        <f t="shared" si="6"/>
        <v>5144</v>
      </c>
      <c r="G13" s="23"/>
      <c r="H13" s="37">
        <f t="shared" si="0"/>
        <v>44794</v>
      </c>
      <c r="I13" s="25"/>
      <c r="J13" s="25">
        <f t="shared" si="1"/>
        <v>44794</v>
      </c>
      <c r="K13" s="25">
        <f t="shared" si="7"/>
        <v>3674</v>
      </c>
      <c r="L13" s="25"/>
      <c r="M13" s="23">
        <f t="shared" si="8"/>
        <v>5144</v>
      </c>
      <c r="N13" s="25"/>
      <c r="O13" s="25"/>
      <c r="P13" s="23"/>
      <c r="Q13" s="23">
        <v>360</v>
      </c>
      <c r="R13" s="25">
        <v>200</v>
      </c>
      <c r="S13" s="25">
        <v>1</v>
      </c>
      <c r="T13" s="23">
        <f t="shared" si="2"/>
        <v>9379</v>
      </c>
      <c r="U13" s="24">
        <f t="shared" si="3"/>
        <v>35415</v>
      </c>
    </row>
    <row r="14" spans="1:21" ht="20.100000000000001" customHeight="1">
      <c r="A14" s="41">
        <v>44470</v>
      </c>
      <c r="B14" s="24">
        <v>31400</v>
      </c>
      <c r="C14" s="23">
        <f>ROUND((B14)*0.28,0)</f>
        <v>8792</v>
      </c>
      <c r="D14" s="23">
        <f>ROUND((B14)*0.09,0)</f>
        <v>2826</v>
      </c>
      <c r="E14" s="23">
        <v>400</v>
      </c>
      <c r="F14" s="25">
        <f t="shared" si="6"/>
        <v>5627</v>
      </c>
      <c r="G14" s="23"/>
      <c r="H14" s="37">
        <f t="shared" si="0"/>
        <v>49045</v>
      </c>
      <c r="I14" s="25"/>
      <c r="J14" s="25">
        <f t="shared" si="1"/>
        <v>49045</v>
      </c>
      <c r="K14" s="25">
        <f t="shared" si="7"/>
        <v>4020</v>
      </c>
      <c r="L14" s="25"/>
      <c r="M14" s="23">
        <f t="shared" si="8"/>
        <v>5627</v>
      </c>
      <c r="N14" s="25"/>
      <c r="O14" s="25"/>
      <c r="P14" s="23"/>
      <c r="Q14" s="23">
        <v>360</v>
      </c>
      <c r="R14" s="25">
        <v>200</v>
      </c>
      <c r="S14" s="25">
        <v>1</v>
      </c>
      <c r="T14" s="23">
        <f t="shared" si="2"/>
        <v>10208</v>
      </c>
      <c r="U14" s="24">
        <f t="shared" si="3"/>
        <v>38837</v>
      </c>
    </row>
    <row r="15" spans="1:21" ht="20.100000000000001" customHeight="1">
      <c r="A15" s="41">
        <v>44501</v>
      </c>
      <c r="B15" s="24">
        <v>31400</v>
      </c>
      <c r="C15" s="23">
        <f t="shared" ref="C15:C18" si="9">ROUND((B15)*0.28,0)</f>
        <v>8792</v>
      </c>
      <c r="D15" s="23">
        <f t="shared" ref="D15:D18" si="10">ROUND((B15)*0.09,0)</f>
        <v>2826</v>
      </c>
      <c r="E15" s="23">
        <v>400</v>
      </c>
      <c r="F15" s="25">
        <f t="shared" si="6"/>
        <v>5627</v>
      </c>
      <c r="G15" s="23"/>
      <c r="H15" s="37">
        <f t="shared" si="0"/>
        <v>49045</v>
      </c>
      <c r="I15" s="25"/>
      <c r="J15" s="25">
        <f t="shared" si="1"/>
        <v>49045</v>
      </c>
      <c r="K15" s="25">
        <f t="shared" si="7"/>
        <v>4020</v>
      </c>
      <c r="L15" s="25"/>
      <c r="M15" s="23">
        <f t="shared" si="8"/>
        <v>5627</v>
      </c>
      <c r="N15" s="25"/>
      <c r="O15" s="25"/>
      <c r="P15" s="23"/>
      <c r="Q15" s="23">
        <v>360</v>
      </c>
      <c r="R15" s="25">
        <v>200</v>
      </c>
      <c r="S15" s="25">
        <v>1</v>
      </c>
      <c r="T15" s="23">
        <f t="shared" si="2"/>
        <v>10208</v>
      </c>
      <c r="U15" s="24">
        <f t="shared" si="3"/>
        <v>38837</v>
      </c>
    </row>
    <row r="16" spans="1:21" ht="20.100000000000001" customHeight="1">
      <c r="A16" s="41">
        <v>44531</v>
      </c>
      <c r="B16" s="24">
        <v>31400</v>
      </c>
      <c r="C16" s="23">
        <f t="shared" si="9"/>
        <v>8792</v>
      </c>
      <c r="D16" s="23">
        <f t="shared" si="10"/>
        <v>2826</v>
      </c>
      <c r="E16" s="23">
        <v>400</v>
      </c>
      <c r="F16" s="25">
        <f t="shared" si="6"/>
        <v>5627</v>
      </c>
      <c r="G16" s="23"/>
      <c r="H16" s="37">
        <f t="shared" si="0"/>
        <v>49045</v>
      </c>
      <c r="I16" s="25">
        <v>1250</v>
      </c>
      <c r="J16" s="25">
        <f t="shared" si="1"/>
        <v>47795</v>
      </c>
      <c r="K16" s="25">
        <f t="shared" si="7"/>
        <v>4020</v>
      </c>
      <c r="L16" s="25"/>
      <c r="M16" s="23">
        <f t="shared" si="8"/>
        <v>5627</v>
      </c>
      <c r="N16" s="25"/>
      <c r="O16" s="25"/>
      <c r="P16" s="23"/>
      <c r="Q16" s="23">
        <v>360</v>
      </c>
      <c r="R16" s="25">
        <v>200</v>
      </c>
      <c r="S16" s="25">
        <v>1</v>
      </c>
      <c r="T16" s="23">
        <f t="shared" si="2"/>
        <v>10208</v>
      </c>
      <c r="U16" s="24">
        <f t="shared" si="3"/>
        <v>37587</v>
      </c>
    </row>
    <row r="17" spans="1:21" ht="20.100000000000001" customHeight="1">
      <c r="A17" s="41">
        <v>44562</v>
      </c>
      <c r="B17" s="24">
        <v>31400</v>
      </c>
      <c r="C17" s="23">
        <f t="shared" si="9"/>
        <v>8792</v>
      </c>
      <c r="D17" s="23">
        <f t="shared" si="10"/>
        <v>2826</v>
      </c>
      <c r="E17" s="23">
        <v>400</v>
      </c>
      <c r="F17" s="25">
        <f t="shared" si="6"/>
        <v>5627</v>
      </c>
      <c r="G17" s="23"/>
      <c r="H17" s="37">
        <f t="shared" si="0"/>
        <v>49045</v>
      </c>
      <c r="I17" s="25">
        <v>1250</v>
      </c>
      <c r="J17" s="25">
        <f t="shared" si="1"/>
        <v>47795</v>
      </c>
      <c r="K17" s="25">
        <f t="shared" si="7"/>
        <v>4020</v>
      </c>
      <c r="L17" s="25"/>
      <c r="M17" s="23">
        <f t="shared" si="8"/>
        <v>5627</v>
      </c>
      <c r="N17" s="25"/>
      <c r="O17" s="25"/>
      <c r="P17" s="23"/>
      <c r="Q17" s="23">
        <v>360</v>
      </c>
      <c r="R17" s="25">
        <v>200</v>
      </c>
      <c r="S17" s="25">
        <v>1</v>
      </c>
      <c r="T17" s="23">
        <f t="shared" si="2"/>
        <v>10208</v>
      </c>
      <c r="U17" s="24">
        <f t="shared" si="3"/>
        <v>37587</v>
      </c>
    </row>
    <row r="18" spans="1:21" ht="20.100000000000001" customHeight="1">
      <c r="A18" s="41">
        <v>44593</v>
      </c>
      <c r="B18" s="24">
        <v>31400</v>
      </c>
      <c r="C18" s="23">
        <f t="shared" si="9"/>
        <v>8792</v>
      </c>
      <c r="D18" s="23">
        <f t="shared" si="10"/>
        <v>2826</v>
      </c>
      <c r="E18" s="23">
        <v>400</v>
      </c>
      <c r="F18" s="25">
        <f t="shared" si="6"/>
        <v>5627</v>
      </c>
      <c r="G18" s="23"/>
      <c r="H18" s="37">
        <f t="shared" si="0"/>
        <v>49045</v>
      </c>
      <c r="I18" s="25">
        <v>1250</v>
      </c>
      <c r="J18" s="25">
        <f t="shared" si="1"/>
        <v>47795</v>
      </c>
      <c r="K18" s="25">
        <f t="shared" si="7"/>
        <v>4020</v>
      </c>
      <c r="L18" s="23"/>
      <c r="M18" s="23">
        <f t="shared" si="8"/>
        <v>5627</v>
      </c>
      <c r="N18" s="23"/>
      <c r="O18" s="23"/>
      <c r="P18" s="23"/>
      <c r="Q18" s="23">
        <v>360</v>
      </c>
      <c r="R18" s="25">
        <v>300</v>
      </c>
      <c r="S18" s="25">
        <v>1</v>
      </c>
      <c r="T18" s="23">
        <f t="shared" si="2"/>
        <v>10308</v>
      </c>
      <c r="U18" s="24">
        <f t="shared" si="3"/>
        <v>37487</v>
      </c>
    </row>
    <row r="19" spans="1:21" ht="20.100000000000001" customHeight="1">
      <c r="A19" s="42" t="s">
        <v>4</v>
      </c>
      <c r="B19" s="24">
        <f>SUM(B7:B18)</f>
        <v>373200</v>
      </c>
      <c r="C19" s="24">
        <f t="shared" ref="C19" si="11">SUM(C7:C18)</f>
        <v>80714</v>
      </c>
      <c r="D19" s="24">
        <f t="shared" ref="D19" si="12">SUM(D7:D18)</f>
        <v>31426</v>
      </c>
      <c r="E19" s="24">
        <f t="shared" ref="E19" si="13">SUM(E7:E18)</f>
        <v>4800</v>
      </c>
      <c r="F19" s="24">
        <f t="shared" ref="F19" si="14">SUM(F7:F18)</f>
        <v>63551</v>
      </c>
      <c r="G19" s="24">
        <f t="shared" ref="G19" si="15">SUM(G7:G18)</f>
        <v>22874</v>
      </c>
      <c r="H19" s="24">
        <f t="shared" ref="H19:U19" si="16">SUM(H7:H18)</f>
        <v>576565</v>
      </c>
      <c r="I19" s="24">
        <f t="shared" si="16"/>
        <v>11250</v>
      </c>
      <c r="J19" s="24">
        <f t="shared" si="16"/>
        <v>565315</v>
      </c>
      <c r="K19" s="24">
        <f t="shared" si="16"/>
        <v>45398</v>
      </c>
      <c r="L19" s="24">
        <f t="shared" si="16"/>
        <v>0</v>
      </c>
      <c r="M19" s="24">
        <f t="shared" si="16"/>
        <v>63551</v>
      </c>
      <c r="N19" s="24">
        <f t="shared" si="16"/>
        <v>0</v>
      </c>
      <c r="O19" s="24">
        <f t="shared" si="16"/>
        <v>0</v>
      </c>
      <c r="P19" s="24">
        <f t="shared" si="16"/>
        <v>0</v>
      </c>
      <c r="Q19" s="24">
        <f t="shared" si="16"/>
        <v>4320</v>
      </c>
      <c r="R19" s="24">
        <f t="shared" si="16"/>
        <v>2500</v>
      </c>
      <c r="S19" s="24">
        <f t="shared" si="16"/>
        <v>12</v>
      </c>
      <c r="T19" s="24">
        <f t="shared" si="16"/>
        <v>115781</v>
      </c>
      <c r="U19" s="24">
        <f t="shared" si="16"/>
        <v>449534</v>
      </c>
    </row>
    <row r="20" spans="1:21" ht="20.100000000000001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0.100000000000001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0.100000000000001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0.100000000000001" customHeight="1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0.100000000000001" customHeight="1">
      <c r="A24" s="69" t="s">
        <v>48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0.100000000000001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0.100000000000001" customHeight="1">
      <c r="A26" s="18" t="s">
        <v>214</v>
      </c>
      <c r="B26" s="18"/>
      <c r="C26" s="18"/>
      <c r="D26" s="18"/>
      <c r="E26" s="18"/>
      <c r="F26" s="18"/>
      <c r="G26" s="18"/>
      <c r="H26" s="18"/>
      <c r="I26" s="31" t="s">
        <v>103</v>
      </c>
      <c r="J26" s="19"/>
      <c r="K26" s="19"/>
      <c r="L26" s="19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0.100000000000001" customHeight="1">
      <c r="A27" s="18"/>
      <c r="B27" s="18"/>
      <c r="C27" s="18"/>
      <c r="D27" s="18"/>
      <c r="E27" s="18"/>
      <c r="F27" s="18"/>
      <c r="G27" s="18"/>
      <c r="H27" s="18"/>
      <c r="I27" s="31"/>
      <c r="J27" s="19"/>
      <c r="K27" s="19"/>
      <c r="L27" s="19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39.950000000000003" customHeight="1">
      <c r="A28" s="54" t="s">
        <v>0</v>
      </c>
      <c r="B28" s="54" t="s">
        <v>1</v>
      </c>
      <c r="C28" s="54" t="s">
        <v>2</v>
      </c>
      <c r="D28" s="54" t="s">
        <v>3</v>
      </c>
      <c r="E28" s="54" t="s">
        <v>104</v>
      </c>
      <c r="F28" s="54" t="s">
        <v>144</v>
      </c>
      <c r="G28" s="54" t="s">
        <v>19</v>
      </c>
      <c r="H28" s="55" t="s">
        <v>4</v>
      </c>
      <c r="I28" s="54" t="s">
        <v>133</v>
      </c>
      <c r="J28" s="54" t="s">
        <v>5</v>
      </c>
      <c r="K28" s="54" t="s">
        <v>9</v>
      </c>
      <c r="L28" s="54" t="s">
        <v>17</v>
      </c>
      <c r="M28" s="54" t="s">
        <v>125</v>
      </c>
      <c r="N28" s="57" t="s">
        <v>28</v>
      </c>
      <c r="O28" s="54" t="s">
        <v>16</v>
      </c>
      <c r="P28" s="54" t="s">
        <v>143</v>
      </c>
      <c r="Q28" s="54" t="s">
        <v>6</v>
      </c>
      <c r="R28" s="54" t="s">
        <v>130</v>
      </c>
      <c r="S28" s="54" t="s">
        <v>121</v>
      </c>
      <c r="T28" s="54" t="s">
        <v>5</v>
      </c>
      <c r="U28" s="54" t="s">
        <v>7</v>
      </c>
    </row>
    <row r="29" spans="1:21" ht="20.100000000000001" customHeight="1">
      <c r="A29" s="41">
        <v>44256</v>
      </c>
      <c r="B29" s="24">
        <v>23100</v>
      </c>
      <c r="C29" s="23">
        <f>ROUND((B29)*0.17,0)</f>
        <v>3927</v>
      </c>
      <c r="D29" s="23"/>
      <c r="E29" s="23"/>
      <c r="F29" s="25">
        <f>ROUNDUP(((B29+C29)*0.14),0)</f>
        <v>3784</v>
      </c>
      <c r="G29" s="23"/>
      <c r="H29" s="37">
        <f t="shared" ref="H29:H40" si="17">SUM(B29:G29)</f>
        <v>30811</v>
      </c>
      <c r="I29" s="49">
        <v>1250</v>
      </c>
      <c r="J29" s="25">
        <f t="shared" ref="J29:J40" si="18">H29-I29</f>
        <v>29561</v>
      </c>
      <c r="K29" s="25">
        <f>ROUNDUP(((B29+C29)*0.1),0)</f>
        <v>2703</v>
      </c>
      <c r="L29" s="25"/>
      <c r="M29" s="23">
        <f>F29</f>
        <v>3784</v>
      </c>
      <c r="N29" s="25"/>
      <c r="O29" s="25">
        <v>255</v>
      </c>
      <c r="P29" s="49"/>
      <c r="Q29" s="23">
        <v>360</v>
      </c>
      <c r="R29" s="25">
        <v>200</v>
      </c>
      <c r="S29" s="25">
        <v>1</v>
      </c>
      <c r="T29" s="23">
        <f t="shared" ref="T29:T40" si="19">SUM(K29:S29)</f>
        <v>7303</v>
      </c>
      <c r="U29" s="24">
        <f t="shared" ref="U29:U40" si="20">J29-T29</f>
        <v>22258</v>
      </c>
    </row>
    <row r="30" spans="1:21" ht="20.100000000000001" customHeight="1">
      <c r="A30" s="41">
        <v>44287</v>
      </c>
      <c r="B30" s="24">
        <v>23100</v>
      </c>
      <c r="C30" s="23">
        <f t="shared" ref="C30:C35" si="21">ROUND((B30)*0.17,0)</f>
        <v>3927</v>
      </c>
      <c r="D30" s="23"/>
      <c r="E30" s="23"/>
      <c r="F30" s="25">
        <f t="shared" ref="F30:F40" si="22">ROUNDUP(((B30+C30)*0.14),0)</f>
        <v>3784</v>
      </c>
      <c r="G30" s="23"/>
      <c r="H30" s="37">
        <f t="shared" si="17"/>
        <v>30811</v>
      </c>
      <c r="I30" s="49">
        <v>1250</v>
      </c>
      <c r="J30" s="25">
        <f t="shared" si="18"/>
        <v>29561</v>
      </c>
      <c r="K30" s="25">
        <f t="shared" ref="K30:K40" si="23">ROUNDUP(((B30+C30)*0.1),0)</f>
        <v>2703</v>
      </c>
      <c r="L30" s="25"/>
      <c r="M30" s="23">
        <f t="shared" ref="M30:M40" si="24">F30</f>
        <v>3784</v>
      </c>
      <c r="N30" s="25"/>
      <c r="O30" s="25">
        <v>255</v>
      </c>
      <c r="P30" s="49"/>
      <c r="Q30" s="23">
        <v>360</v>
      </c>
      <c r="R30" s="25">
        <v>200</v>
      </c>
      <c r="S30" s="25">
        <v>1</v>
      </c>
      <c r="T30" s="23">
        <f t="shared" si="19"/>
        <v>7303</v>
      </c>
      <c r="U30" s="24">
        <f t="shared" si="20"/>
        <v>22258</v>
      </c>
    </row>
    <row r="31" spans="1:21" ht="20.100000000000001" customHeight="1">
      <c r="A31" s="41">
        <v>44317</v>
      </c>
      <c r="B31" s="24">
        <v>23100</v>
      </c>
      <c r="C31" s="23">
        <f t="shared" si="21"/>
        <v>3927</v>
      </c>
      <c r="D31" s="23"/>
      <c r="E31" s="23"/>
      <c r="F31" s="25">
        <f t="shared" si="22"/>
        <v>3784</v>
      </c>
      <c r="G31" s="23"/>
      <c r="H31" s="37">
        <f t="shared" si="17"/>
        <v>30811</v>
      </c>
      <c r="I31" s="49">
        <v>1250</v>
      </c>
      <c r="J31" s="25">
        <f t="shared" si="18"/>
        <v>29561</v>
      </c>
      <c r="K31" s="25">
        <f t="shared" si="23"/>
        <v>2703</v>
      </c>
      <c r="L31" s="25"/>
      <c r="M31" s="23">
        <f t="shared" si="24"/>
        <v>3784</v>
      </c>
      <c r="N31" s="25"/>
      <c r="O31" s="25">
        <v>255</v>
      </c>
      <c r="P31" s="49"/>
      <c r="Q31" s="23">
        <v>360</v>
      </c>
      <c r="R31" s="25">
        <v>200</v>
      </c>
      <c r="S31" s="25">
        <v>1</v>
      </c>
      <c r="T31" s="23">
        <f t="shared" si="19"/>
        <v>7303</v>
      </c>
      <c r="U31" s="24">
        <f t="shared" si="20"/>
        <v>22258</v>
      </c>
    </row>
    <row r="32" spans="1:21" ht="20.100000000000001" customHeight="1">
      <c r="A32" s="41">
        <v>44348</v>
      </c>
      <c r="B32" s="24">
        <v>23100</v>
      </c>
      <c r="C32" s="23">
        <f t="shared" si="21"/>
        <v>3927</v>
      </c>
      <c r="D32" s="23"/>
      <c r="E32" s="23"/>
      <c r="F32" s="25">
        <f t="shared" si="22"/>
        <v>3784</v>
      </c>
      <c r="G32" s="23"/>
      <c r="H32" s="37">
        <f t="shared" si="17"/>
        <v>30811</v>
      </c>
      <c r="I32" s="49">
        <v>1250</v>
      </c>
      <c r="J32" s="25">
        <f t="shared" si="18"/>
        <v>29561</v>
      </c>
      <c r="K32" s="25">
        <f t="shared" si="23"/>
        <v>2703</v>
      </c>
      <c r="L32" s="25"/>
      <c r="M32" s="23">
        <f t="shared" si="24"/>
        <v>3784</v>
      </c>
      <c r="N32" s="25"/>
      <c r="O32" s="25">
        <v>255</v>
      </c>
      <c r="P32" s="49"/>
      <c r="Q32" s="23">
        <v>360</v>
      </c>
      <c r="R32" s="25">
        <v>200</v>
      </c>
      <c r="S32" s="25">
        <v>1</v>
      </c>
      <c r="T32" s="23">
        <f t="shared" si="19"/>
        <v>7303</v>
      </c>
      <c r="U32" s="24">
        <f t="shared" si="20"/>
        <v>22258</v>
      </c>
    </row>
    <row r="33" spans="1:21" ht="20.100000000000001" customHeight="1">
      <c r="A33" s="41">
        <v>44378</v>
      </c>
      <c r="B33" s="24">
        <v>23800</v>
      </c>
      <c r="C33" s="23">
        <f t="shared" si="21"/>
        <v>4046</v>
      </c>
      <c r="D33" s="23"/>
      <c r="E33" s="23"/>
      <c r="F33" s="25">
        <f t="shared" si="22"/>
        <v>3899</v>
      </c>
      <c r="G33" s="23"/>
      <c r="H33" s="37">
        <f t="shared" si="17"/>
        <v>31745</v>
      </c>
      <c r="I33" s="49">
        <v>1250</v>
      </c>
      <c r="J33" s="25">
        <f t="shared" si="18"/>
        <v>30495</v>
      </c>
      <c r="K33" s="25">
        <f t="shared" si="23"/>
        <v>2785</v>
      </c>
      <c r="L33" s="25"/>
      <c r="M33" s="23">
        <f t="shared" si="24"/>
        <v>3899</v>
      </c>
      <c r="N33" s="25"/>
      <c r="O33" s="25">
        <v>255</v>
      </c>
      <c r="P33" s="49"/>
      <c r="Q33" s="23">
        <v>360</v>
      </c>
      <c r="R33" s="25">
        <v>200</v>
      </c>
      <c r="S33" s="25">
        <v>1</v>
      </c>
      <c r="T33" s="23">
        <f t="shared" si="19"/>
        <v>7500</v>
      </c>
      <c r="U33" s="24">
        <f t="shared" si="20"/>
        <v>22995</v>
      </c>
    </row>
    <row r="34" spans="1:21" ht="20.100000000000001" customHeight="1">
      <c r="A34" s="41">
        <v>44409</v>
      </c>
      <c r="B34" s="24">
        <v>23800</v>
      </c>
      <c r="C34" s="23">
        <f t="shared" si="21"/>
        <v>4046</v>
      </c>
      <c r="D34" s="23"/>
      <c r="E34" s="23"/>
      <c r="F34" s="25">
        <f t="shared" si="22"/>
        <v>3899</v>
      </c>
      <c r="G34" s="23">
        <v>16204</v>
      </c>
      <c r="H34" s="37">
        <f t="shared" si="17"/>
        <v>47949</v>
      </c>
      <c r="I34" s="49">
        <v>1250</v>
      </c>
      <c r="J34" s="25">
        <f t="shared" si="18"/>
        <v>46699</v>
      </c>
      <c r="K34" s="25">
        <f t="shared" si="23"/>
        <v>2785</v>
      </c>
      <c r="L34" s="25"/>
      <c r="M34" s="23">
        <f t="shared" si="24"/>
        <v>3899</v>
      </c>
      <c r="N34" s="25"/>
      <c r="O34" s="25">
        <v>255</v>
      </c>
      <c r="P34" s="49"/>
      <c r="Q34" s="23">
        <v>360</v>
      </c>
      <c r="R34" s="25">
        <v>200</v>
      </c>
      <c r="S34" s="25">
        <v>1</v>
      </c>
      <c r="T34" s="23">
        <f t="shared" si="19"/>
        <v>7500</v>
      </c>
      <c r="U34" s="24">
        <f t="shared" si="20"/>
        <v>39199</v>
      </c>
    </row>
    <row r="35" spans="1:21" ht="20.100000000000001" customHeight="1">
      <c r="A35" s="41">
        <v>44440</v>
      </c>
      <c r="B35" s="24">
        <v>23800</v>
      </c>
      <c r="C35" s="23">
        <f t="shared" si="21"/>
        <v>4046</v>
      </c>
      <c r="D35" s="23"/>
      <c r="E35" s="23"/>
      <c r="F35" s="25">
        <f t="shared" si="22"/>
        <v>3899</v>
      </c>
      <c r="G35" s="23"/>
      <c r="H35" s="37">
        <f t="shared" si="17"/>
        <v>31745</v>
      </c>
      <c r="I35" s="49"/>
      <c r="J35" s="25">
        <f t="shared" si="18"/>
        <v>31745</v>
      </c>
      <c r="K35" s="25">
        <f t="shared" si="23"/>
        <v>2785</v>
      </c>
      <c r="L35" s="25"/>
      <c r="M35" s="23">
        <f t="shared" si="24"/>
        <v>3899</v>
      </c>
      <c r="N35" s="25"/>
      <c r="O35" s="25">
        <v>120</v>
      </c>
      <c r="P35" s="49"/>
      <c r="Q35" s="23">
        <v>360</v>
      </c>
      <c r="R35" s="25">
        <v>200</v>
      </c>
      <c r="S35" s="25">
        <v>1</v>
      </c>
      <c r="T35" s="23">
        <f t="shared" si="19"/>
        <v>7365</v>
      </c>
      <c r="U35" s="24">
        <f t="shared" si="20"/>
        <v>24380</v>
      </c>
    </row>
    <row r="36" spans="1:21" ht="20.100000000000001" customHeight="1">
      <c r="A36" s="41">
        <v>44470</v>
      </c>
      <c r="B36" s="24">
        <v>23800</v>
      </c>
      <c r="C36" s="23">
        <f>ROUND((B36)*0.28,0)</f>
        <v>6664</v>
      </c>
      <c r="D36" s="23"/>
      <c r="E36" s="23"/>
      <c r="F36" s="25">
        <v>5050</v>
      </c>
      <c r="G36" s="23">
        <v>5600</v>
      </c>
      <c r="H36" s="37">
        <f t="shared" si="17"/>
        <v>41114</v>
      </c>
      <c r="I36" s="49"/>
      <c r="J36" s="25">
        <f t="shared" si="18"/>
        <v>41114</v>
      </c>
      <c r="K36" s="25">
        <f t="shared" si="23"/>
        <v>3047</v>
      </c>
      <c r="L36" s="25">
        <v>560</v>
      </c>
      <c r="M36" s="23">
        <f t="shared" si="24"/>
        <v>5050</v>
      </c>
      <c r="N36" s="25"/>
      <c r="O36" s="25">
        <v>120</v>
      </c>
      <c r="P36" s="49"/>
      <c r="Q36" s="23">
        <v>360</v>
      </c>
      <c r="R36" s="25">
        <v>200</v>
      </c>
      <c r="S36" s="25">
        <v>1</v>
      </c>
      <c r="T36" s="23">
        <f t="shared" si="19"/>
        <v>9338</v>
      </c>
      <c r="U36" s="24">
        <f t="shared" si="20"/>
        <v>31776</v>
      </c>
    </row>
    <row r="37" spans="1:21" ht="20.100000000000001" customHeight="1">
      <c r="A37" s="41">
        <v>44501</v>
      </c>
      <c r="B37" s="24">
        <v>23800</v>
      </c>
      <c r="C37" s="23">
        <f t="shared" ref="C37:C40" si="25">ROUND((B37)*0.28,0)</f>
        <v>6664</v>
      </c>
      <c r="D37" s="23"/>
      <c r="E37" s="23"/>
      <c r="F37" s="25">
        <f t="shared" si="22"/>
        <v>4265</v>
      </c>
      <c r="G37" s="23"/>
      <c r="H37" s="37">
        <f t="shared" si="17"/>
        <v>34729</v>
      </c>
      <c r="I37" s="49"/>
      <c r="J37" s="25">
        <f t="shared" si="18"/>
        <v>34729</v>
      </c>
      <c r="K37" s="25">
        <f t="shared" si="23"/>
        <v>3047</v>
      </c>
      <c r="L37" s="25"/>
      <c r="M37" s="23">
        <f t="shared" si="24"/>
        <v>4265</v>
      </c>
      <c r="N37" s="25"/>
      <c r="O37" s="25">
        <v>255</v>
      </c>
      <c r="P37" s="49"/>
      <c r="Q37" s="23">
        <v>360</v>
      </c>
      <c r="R37" s="25">
        <v>200</v>
      </c>
      <c r="S37" s="25">
        <v>1</v>
      </c>
      <c r="T37" s="23">
        <f t="shared" si="19"/>
        <v>8128</v>
      </c>
      <c r="U37" s="24">
        <f t="shared" si="20"/>
        <v>26601</v>
      </c>
    </row>
    <row r="38" spans="1:21" ht="20.100000000000001" customHeight="1">
      <c r="A38" s="41">
        <v>44531</v>
      </c>
      <c r="B38" s="24">
        <v>23800</v>
      </c>
      <c r="C38" s="23">
        <f t="shared" si="25"/>
        <v>6664</v>
      </c>
      <c r="D38" s="23"/>
      <c r="E38" s="23"/>
      <c r="F38" s="25">
        <f t="shared" si="22"/>
        <v>4265</v>
      </c>
      <c r="G38" s="23"/>
      <c r="H38" s="37">
        <f t="shared" si="17"/>
        <v>34729</v>
      </c>
      <c r="I38" s="49">
        <v>1250</v>
      </c>
      <c r="J38" s="25">
        <f t="shared" si="18"/>
        <v>33479</v>
      </c>
      <c r="K38" s="25">
        <f t="shared" si="23"/>
        <v>3047</v>
      </c>
      <c r="L38" s="25"/>
      <c r="M38" s="23">
        <f t="shared" si="24"/>
        <v>4265</v>
      </c>
      <c r="N38" s="25"/>
      <c r="O38" s="25">
        <v>255</v>
      </c>
      <c r="P38" s="49"/>
      <c r="Q38" s="23">
        <v>360</v>
      </c>
      <c r="R38" s="25">
        <v>200</v>
      </c>
      <c r="S38" s="25">
        <v>1</v>
      </c>
      <c r="T38" s="23">
        <f t="shared" si="19"/>
        <v>8128</v>
      </c>
      <c r="U38" s="24">
        <f t="shared" si="20"/>
        <v>25351</v>
      </c>
    </row>
    <row r="39" spans="1:21" ht="20.100000000000001" customHeight="1">
      <c r="A39" s="41">
        <v>44562</v>
      </c>
      <c r="B39" s="24">
        <v>23800</v>
      </c>
      <c r="C39" s="23">
        <f t="shared" si="25"/>
        <v>6664</v>
      </c>
      <c r="D39" s="23"/>
      <c r="E39" s="23"/>
      <c r="F39" s="25">
        <f t="shared" si="22"/>
        <v>4265</v>
      </c>
      <c r="G39" s="23"/>
      <c r="H39" s="37">
        <f t="shared" si="17"/>
        <v>34729</v>
      </c>
      <c r="I39" s="49">
        <v>1250</v>
      </c>
      <c r="J39" s="25">
        <f t="shared" si="18"/>
        <v>33479</v>
      </c>
      <c r="K39" s="25">
        <f t="shared" si="23"/>
        <v>3047</v>
      </c>
      <c r="L39" s="25"/>
      <c r="M39" s="23">
        <f t="shared" si="24"/>
        <v>4265</v>
      </c>
      <c r="N39" s="25"/>
      <c r="O39" s="25">
        <v>255</v>
      </c>
      <c r="P39" s="49"/>
      <c r="Q39" s="23">
        <v>360</v>
      </c>
      <c r="R39" s="25">
        <v>200</v>
      </c>
      <c r="S39" s="25">
        <v>1</v>
      </c>
      <c r="T39" s="23">
        <f t="shared" si="19"/>
        <v>8128</v>
      </c>
      <c r="U39" s="24">
        <f t="shared" si="20"/>
        <v>25351</v>
      </c>
    </row>
    <row r="40" spans="1:21" ht="20.100000000000001" customHeight="1">
      <c r="A40" s="41">
        <v>44593</v>
      </c>
      <c r="B40" s="24">
        <v>23800</v>
      </c>
      <c r="C40" s="23">
        <f t="shared" si="25"/>
        <v>6664</v>
      </c>
      <c r="D40" s="23"/>
      <c r="E40" s="23"/>
      <c r="F40" s="25">
        <f t="shared" si="22"/>
        <v>4265</v>
      </c>
      <c r="G40" s="23"/>
      <c r="H40" s="37">
        <f t="shared" si="17"/>
        <v>34729</v>
      </c>
      <c r="I40" s="49">
        <v>1250</v>
      </c>
      <c r="J40" s="25">
        <f t="shared" si="18"/>
        <v>33479</v>
      </c>
      <c r="K40" s="25">
        <f t="shared" si="23"/>
        <v>3047</v>
      </c>
      <c r="L40" s="23"/>
      <c r="M40" s="23">
        <f t="shared" si="24"/>
        <v>4265</v>
      </c>
      <c r="N40" s="23"/>
      <c r="O40" s="25">
        <v>255</v>
      </c>
      <c r="P40" s="49"/>
      <c r="Q40" s="23">
        <v>360</v>
      </c>
      <c r="R40" s="25">
        <v>300</v>
      </c>
      <c r="S40" s="25">
        <v>1</v>
      </c>
      <c r="T40" s="23">
        <f t="shared" si="19"/>
        <v>8228</v>
      </c>
      <c r="U40" s="24">
        <f t="shared" si="20"/>
        <v>25251</v>
      </c>
    </row>
    <row r="41" spans="1:21" ht="20.100000000000001" customHeight="1">
      <c r="A41" s="42" t="s">
        <v>4</v>
      </c>
      <c r="B41" s="24">
        <f>SUM(B29:B40)</f>
        <v>282800</v>
      </c>
      <c r="C41" s="24">
        <f t="shared" ref="C41:U41" si="26">SUM(C29:C40)</f>
        <v>61166</v>
      </c>
      <c r="D41" s="24">
        <f t="shared" si="26"/>
        <v>0</v>
      </c>
      <c r="E41" s="24">
        <f t="shared" si="26"/>
        <v>0</v>
      </c>
      <c r="F41" s="24">
        <f t="shared" si="26"/>
        <v>48943</v>
      </c>
      <c r="G41" s="24">
        <f t="shared" si="26"/>
        <v>21804</v>
      </c>
      <c r="H41" s="24">
        <f t="shared" si="26"/>
        <v>414713</v>
      </c>
      <c r="I41" s="24">
        <f t="shared" si="26"/>
        <v>11250</v>
      </c>
      <c r="J41" s="24">
        <f t="shared" si="26"/>
        <v>403463</v>
      </c>
      <c r="K41" s="24">
        <f t="shared" si="26"/>
        <v>34402</v>
      </c>
      <c r="L41" s="24">
        <f t="shared" si="26"/>
        <v>560</v>
      </c>
      <c r="M41" s="24">
        <f t="shared" si="26"/>
        <v>48943</v>
      </c>
      <c r="N41" s="24">
        <f t="shared" si="26"/>
        <v>0</v>
      </c>
      <c r="O41" s="24">
        <f t="shared" si="26"/>
        <v>2790</v>
      </c>
      <c r="P41" s="24">
        <f t="shared" si="26"/>
        <v>0</v>
      </c>
      <c r="Q41" s="24">
        <f t="shared" si="26"/>
        <v>4320</v>
      </c>
      <c r="R41" s="24">
        <f t="shared" si="26"/>
        <v>2500</v>
      </c>
      <c r="S41" s="24">
        <f t="shared" si="26"/>
        <v>12</v>
      </c>
      <c r="T41" s="24">
        <f t="shared" si="26"/>
        <v>93527</v>
      </c>
      <c r="U41" s="24">
        <f t="shared" si="26"/>
        <v>309936</v>
      </c>
    </row>
    <row r="42" spans="1:21" ht="20.10000000000000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0.100000000000001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0.100000000000001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0.100000000000001" customHeight="1">
      <c r="A45" s="69" t="s">
        <v>30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ht="20.100000000000001" customHeight="1">
      <c r="A46" s="69" t="s">
        <v>48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ht="20.100000000000001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0.100000000000001" customHeight="1">
      <c r="A48" s="18" t="s">
        <v>215</v>
      </c>
      <c r="B48" s="18"/>
      <c r="C48" s="18"/>
      <c r="D48" s="18"/>
      <c r="E48" s="18"/>
      <c r="F48" s="18"/>
      <c r="G48" s="18"/>
      <c r="H48" s="18"/>
      <c r="I48" s="31" t="s">
        <v>213</v>
      </c>
      <c r="J48" s="19"/>
      <c r="K48" s="19"/>
      <c r="L48" s="19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0.100000000000001" customHeight="1">
      <c r="A49" s="18"/>
      <c r="B49" s="18"/>
      <c r="C49" s="18"/>
      <c r="D49" s="18"/>
      <c r="E49" s="18"/>
      <c r="F49" s="18"/>
      <c r="G49" s="18"/>
      <c r="H49" s="18"/>
      <c r="I49" s="31"/>
      <c r="J49" s="19"/>
      <c r="K49" s="19"/>
      <c r="L49" s="19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39.950000000000003" customHeight="1">
      <c r="A50" s="54" t="s">
        <v>0</v>
      </c>
      <c r="B50" s="54" t="s">
        <v>1</v>
      </c>
      <c r="C50" s="54" t="s">
        <v>2</v>
      </c>
      <c r="D50" s="54" t="s">
        <v>3</v>
      </c>
      <c r="E50" s="54" t="s">
        <v>104</v>
      </c>
      <c r="F50" s="54" t="s">
        <v>144</v>
      </c>
      <c r="G50" s="54" t="s">
        <v>19</v>
      </c>
      <c r="H50" s="55" t="s">
        <v>4</v>
      </c>
      <c r="I50" s="54" t="s">
        <v>133</v>
      </c>
      <c r="J50" s="54" t="s">
        <v>5</v>
      </c>
      <c r="K50" s="54" t="s">
        <v>9</v>
      </c>
      <c r="L50" s="54" t="s">
        <v>17</v>
      </c>
      <c r="M50" s="54" t="s">
        <v>125</v>
      </c>
      <c r="N50" s="54" t="s">
        <v>28</v>
      </c>
      <c r="O50" s="54" t="s">
        <v>16</v>
      </c>
      <c r="P50" s="54" t="s">
        <v>143</v>
      </c>
      <c r="Q50" s="54" t="s">
        <v>6</v>
      </c>
      <c r="R50" s="54" t="s">
        <v>130</v>
      </c>
      <c r="S50" s="54" t="s">
        <v>121</v>
      </c>
      <c r="T50" s="54" t="s">
        <v>5</v>
      </c>
      <c r="U50" s="54" t="s">
        <v>7</v>
      </c>
    </row>
    <row r="51" spans="1:21" ht="20.100000000000001" customHeight="1">
      <c r="A51" s="41">
        <v>44256</v>
      </c>
      <c r="B51" s="23">
        <v>29600</v>
      </c>
      <c r="C51" s="23">
        <f>ROUND((B51)*0.17,0)</f>
        <v>5032</v>
      </c>
      <c r="D51" s="23"/>
      <c r="E51" s="23"/>
      <c r="F51" s="25">
        <f>ROUNDUP(((B51+C51)*0.14),0)</f>
        <v>4849</v>
      </c>
      <c r="G51" s="25"/>
      <c r="H51" s="37">
        <f t="shared" ref="H51:H62" si="27">SUM(B51:G51)</f>
        <v>39481</v>
      </c>
      <c r="I51" s="25">
        <v>1250</v>
      </c>
      <c r="J51" s="25">
        <f t="shared" ref="J51:J62" si="28">H51-I51</f>
        <v>38231</v>
      </c>
      <c r="K51" s="25">
        <f>ROUNDUP(((B51+C51)*0.1),0)</f>
        <v>3464</v>
      </c>
      <c r="L51" s="25"/>
      <c r="M51" s="23">
        <f>F51</f>
        <v>4849</v>
      </c>
      <c r="N51" s="25"/>
      <c r="O51" s="25">
        <v>255</v>
      </c>
      <c r="P51" s="23"/>
      <c r="Q51" s="23">
        <v>360</v>
      </c>
      <c r="R51" s="25">
        <v>200</v>
      </c>
      <c r="S51" s="25">
        <v>1</v>
      </c>
      <c r="T51" s="23">
        <f t="shared" ref="T51:T62" si="29">S51+R51+Q51+P51+O51+N51+M51+L51+K51</f>
        <v>9129</v>
      </c>
      <c r="U51" s="24">
        <f t="shared" ref="U51:U62" si="30">J51-T51</f>
        <v>29102</v>
      </c>
    </row>
    <row r="52" spans="1:21" ht="20.100000000000001" customHeight="1">
      <c r="A52" s="41">
        <v>44287</v>
      </c>
      <c r="B52" s="23">
        <v>29600</v>
      </c>
      <c r="C52" s="23">
        <f t="shared" ref="C52:C57" si="31">ROUND((B52)*0.17,0)</f>
        <v>5032</v>
      </c>
      <c r="D52" s="23"/>
      <c r="E52" s="23"/>
      <c r="F52" s="25">
        <f t="shared" ref="F52:F62" si="32">ROUNDUP(((B52+C52)*0.14),0)</f>
        <v>4849</v>
      </c>
      <c r="G52" s="25"/>
      <c r="H52" s="37">
        <f t="shared" si="27"/>
        <v>39481</v>
      </c>
      <c r="I52" s="25">
        <v>1250</v>
      </c>
      <c r="J52" s="25">
        <f t="shared" si="28"/>
        <v>38231</v>
      </c>
      <c r="K52" s="25">
        <f t="shared" ref="K52:K62" si="33">ROUNDUP(((B52+C52)*0.1),0)</f>
        <v>3464</v>
      </c>
      <c r="L52" s="25"/>
      <c r="M52" s="23">
        <f t="shared" ref="M52:M62" si="34">F52</f>
        <v>4849</v>
      </c>
      <c r="N52" s="25"/>
      <c r="O52" s="25">
        <v>255</v>
      </c>
      <c r="P52" s="23"/>
      <c r="Q52" s="23">
        <v>360</v>
      </c>
      <c r="R52" s="25">
        <v>200</v>
      </c>
      <c r="S52" s="25">
        <v>1</v>
      </c>
      <c r="T52" s="23">
        <f t="shared" si="29"/>
        <v>9129</v>
      </c>
      <c r="U52" s="24">
        <f t="shared" si="30"/>
        <v>29102</v>
      </c>
    </row>
    <row r="53" spans="1:21" ht="20.100000000000001" customHeight="1">
      <c r="A53" s="41">
        <v>44317</v>
      </c>
      <c r="B53" s="23">
        <v>29600</v>
      </c>
      <c r="C53" s="23">
        <f t="shared" si="31"/>
        <v>5032</v>
      </c>
      <c r="D53" s="23"/>
      <c r="E53" s="23"/>
      <c r="F53" s="25">
        <f t="shared" si="32"/>
        <v>4849</v>
      </c>
      <c r="G53" s="25"/>
      <c r="H53" s="37">
        <f t="shared" si="27"/>
        <v>39481</v>
      </c>
      <c r="I53" s="25">
        <v>1250</v>
      </c>
      <c r="J53" s="25">
        <f t="shared" si="28"/>
        <v>38231</v>
      </c>
      <c r="K53" s="25">
        <f t="shared" si="33"/>
        <v>3464</v>
      </c>
      <c r="L53" s="25"/>
      <c r="M53" s="23">
        <f t="shared" si="34"/>
        <v>4849</v>
      </c>
      <c r="N53" s="25"/>
      <c r="O53" s="25">
        <v>255</v>
      </c>
      <c r="P53" s="23"/>
      <c r="Q53" s="23">
        <v>360</v>
      </c>
      <c r="R53" s="25">
        <v>200</v>
      </c>
      <c r="S53" s="25">
        <v>1</v>
      </c>
      <c r="T53" s="23">
        <f t="shared" si="29"/>
        <v>9129</v>
      </c>
      <c r="U53" s="24">
        <f t="shared" si="30"/>
        <v>29102</v>
      </c>
    </row>
    <row r="54" spans="1:21" ht="20.100000000000001" customHeight="1">
      <c r="A54" s="41">
        <v>44348</v>
      </c>
      <c r="B54" s="23">
        <v>29600</v>
      </c>
      <c r="C54" s="23">
        <f t="shared" si="31"/>
        <v>5032</v>
      </c>
      <c r="D54" s="23"/>
      <c r="E54" s="23"/>
      <c r="F54" s="25">
        <f t="shared" si="32"/>
        <v>4849</v>
      </c>
      <c r="G54" s="23"/>
      <c r="H54" s="37">
        <f t="shared" si="27"/>
        <v>39481</v>
      </c>
      <c r="I54" s="25">
        <v>1250</v>
      </c>
      <c r="J54" s="25">
        <f t="shared" si="28"/>
        <v>38231</v>
      </c>
      <c r="K54" s="25">
        <f t="shared" si="33"/>
        <v>3464</v>
      </c>
      <c r="L54" s="25"/>
      <c r="M54" s="23">
        <f t="shared" si="34"/>
        <v>4849</v>
      </c>
      <c r="N54" s="25"/>
      <c r="O54" s="25">
        <v>255</v>
      </c>
      <c r="P54" s="23"/>
      <c r="Q54" s="23">
        <v>360</v>
      </c>
      <c r="R54" s="25">
        <v>200</v>
      </c>
      <c r="S54" s="25">
        <v>1</v>
      </c>
      <c r="T54" s="23">
        <f t="shared" si="29"/>
        <v>9129</v>
      </c>
      <c r="U54" s="24">
        <f t="shared" si="30"/>
        <v>29102</v>
      </c>
    </row>
    <row r="55" spans="1:21" ht="20.100000000000001" customHeight="1">
      <c r="A55" s="41">
        <v>44378</v>
      </c>
      <c r="B55" s="23">
        <v>30500</v>
      </c>
      <c r="C55" s="23">
        <f t="shared" si="31"/>
        <v>5185</v>
      </c>
      <c r="D55" s="23"/>
      <c r="E55" s="23"/>
      <c r="F55" s="25">
        <f t="shared" si="32"/>
        <v>4996</v>
      </c>
      <c r="G55" s="23"/>
      <c r="H55" s="37">
        <f t="shared" si="27"/>
        <v>40681</v>
      </c>
      <c r="I55" s="25">
        <v>1250</v>
      </c>
      <c r="J55" s="25">
        <f t="shared" si="28"/>
        <v>39431</v>
      </c>
      <c r="K55" s="25">
        <f t="shared" si="33"/>
        <v>3569</v>
      </c>
      <c r="L55" s="25"/>
      <c r="M55" s="23">
        <f t="shared" si="34"/>
        <v>4996</v>
      </c>
      <c r="N55" s="25"/>
      <c r="O55" s="25">
        <v>255</v>
      </c>
      <c r="P55" s="23"/>
      <c r="Q55" s="23">
        <v>360</v>
      </c>
      <c r="R55" s="25">
        <v>200</v>
      </c>
      <c r="S55" s="25">
        <v>1</v>
      </c>
      <c r="T55" s="23">
        <f t="shared" si="29"/>
        <v>9381</v>
      </c>
      <c r="U55" s="24">
        <f t="shared" si="30"/>
        <v>30050</v>
      </c>
    </row>
    <row r="56" spans="1:21" ht="20.100000000000001" customHeight="1">
      <c r="A56" s="41">
        <v>44409</v>
      </c>
      <c r="B56" s="23">
        <v>30500</v>
      </c>
      <c r="C56" s="23">
        <f t="shared" si="31"/>
        <v>5185</v>
      </c>
      <c r="D56" s="23"/>
      <c r="E56" s="23"/>
      <c r="F56" s="25">
        <f t="shared" si="32"/>
        <v>4996</v>
      </c>
      <c r="G56" s="23">
        <v>22276</v>
      </c>
      <c r="H56" s="37">
        <f t="shared" si="27"/>
        <v>62957</v>
      </c>
      <c r="I56" s="25">
        <v>1250</v>
      </c>
      <c r="J56" s="25">
        <f t="shared" si="28"/>
        <v>61707</v>
      </c>
      <c r="K56" s="25">
        <f t="shared" si="33"/>
        <v>3569</v>
      </c>
      <c r="L56" s="25"/>
      <c r="M56" s="23">
        <f t="shared" si="34"/>
        <v>4996</v>
      </c>
      <c r="N56" s="25"/>
      <c r="O56" s="25">
        <v>255</v>
      </c>
      <c r="P56" s="23"/>
      <c r="Q56" s="23">
        <v>360</v>
      </c>
      <c r="R56" s="25">
        <v>200</v>
      </c>
      <c r="S56" s="25">
        <v>1</v>
      </c>
      <c r="T56" s="23">
        <f t="shared" si="29"/>
        <v>9381</v>
      </c>
      <c r="U56" s="24">
        <f t="shared" si="30"/>
        <v>52326</v>
      </c>
    </row>
    <row r="57" spans="1:21" ht="20.100000000000001" customHeight="1">
      <c r="A57" s="41">
        <v>44440</v>
      </c>
      <c r="B57" s="23">
        <v>30500</v>
      </c>
      <c r="C57" s="23">
        <f t="shared" si="31"/>
        <v>5185</v>
      </c>
      <c r="D57" s="23"/>
      <c r="E57" s="23"/>
      <c r="F57" s="25">
        <f t="shared" si="32"/>
        <v>4996</v>
      </c>
      <c r="G57" s="23"/>
      <c r="H57" s="37">
        <f t="shared" si="27"/>
        <v>40681</v>
      </c>
      <c r="I57" s="25"/>
      <c r="J57" s="25">
        <f t="shared" si="28"/>
        <v>40681</v>
      </c>
      <c r="K57" s="25">
        <f t="shared" si="33"/>
        <v>3569</v>
      </c>
      <c r="L57" s="25"/>
      <c r="M57" s="23">
        <f t="shared" si="34"/>
        <v>4996</v>
      </c>
      <c r="N57" s="25"/>
      <c r="O57" s="25">
        <v>120</v>
      </c>
      <c r="P57" s="23"/>
      <c r="Q57" s="23">
        <v>360</v>
      </c>
      <c r="R57" s="25">
        <v>200</v>
      </c>
      <c r="S57" s="25">
        <v>1</v>
      </c>
      <c r="T57" s="23">
        <f t="shared" si="29"/>
        <v>9246</v>
      </c>
      <c r="U57" s="24">
        <f t="shared" si="30"/>
        <v>31435</v>
      </c>
    </row>
    <row r="58" spans="1:21" ht="20.100000000000001" customHeight="1">
      <c r="A58" s="41">
        <v>44470</v>
      </c>
      <c r="B58" s="23">
        <v>30500</v>
      </c>
      <c r="C58" s="23">
        <f>ROUND((B58)*0.28,0)</f>
        <v>8540</v>
      </c>
      <c r="D58" s="23"/>
      <c r="E58" s="23"/>
      <c r="F58" s="25">
        <v>6476</v>
      </c>
      <c r="G58" s="23">
        <v>7175</v>
      </c>
      <c r="H58" s="37">
        <f t="shared" si="27"/>
        <v>52691</v>
      </c>
      <c r="I58" s="25"/>
      <c r="J58" s="25">
        <f t="shared" si="28"/>
        <v>52691</v>
      </c>
      <c r="K58" s="25">
        <f t="shared" si="33"/>
        <v>3904</v>
      </c>
      <c r="L58" s="25">
        <v>720</v>
      </c>
      <c r="M58" s="23">
        <f t="shared" si="34"/>
        <v>6476</v>
      </c>
      <c r="N58" s="25"/>
      <c r="O58" s="25">
        <v>120</v>
      </c>
      <c r="P58" s="23"/>
      <c r="Q58" s="23">
        <v>360</v>
      </c>
      <c r="R58" s="25">
        <v>200</v>
      </c>
      <c r="S58" s="25">
        <v>1</v>
      </c>
      <c r="T58" s="23">
        <f t="shared" si="29"/>
        <v>11781</v>
      </c>
      <c r="U58" s="24">
        <f t="shared" si="30"/>
        <v>40910</v>
      </c>
    </row>
    <row r="59" spans="1:21" ht="20.100000000000001" customHeight="1">
      <c r="A59" s="41">
        <v>44501</v>
      </c>
      <c r="B59" s="23">
        <v>30500</v>
      </c>
      <c r="C59" s="23">
        <f t="shared" ref="C59:C62" si="35">ROUND((B59)*0.28,0)</f>
        <v>8540</v>
      </c>
      <c r="D59" s="23"/>
      <c r="E59" s="23"/>
      <c r="F59" s="25">
        <f t="shared" si="32"/>
        <v>5466</v>
      </c>
      <c r="G59" s="23"/>
      <c r="H59" s="37">
        <f t="shared" si="27"/>
        <v>44506</v>
      </c>
      <c r="I59" s="25"/>
      <c r="J59" s="25">
        <f t="shared" si="28"/>
        <v>44506</v>
      </c>
      <c r="K59" s="25">
        <f t="shared" si="33"/>
        <v>3904</v>
      </c>
      <c r="L59" s="25"/>
      <c r="M59" s="23">
        <f t="shared" si="34"/>
        <v>5466</v>
      </c>
      <c r="N59" s="25"/>
      <c r="O59" s="25">
        <v>255</v>
      </c>
      <c r="P59" s="23"/>
      <c r="Q59" s="23">
        <v>360</v>
      </c>
      <c r="R59" s="25">
        <v>200</v>
      </c>
      <c r="S59" s="25">
        <v>1</v>
      </c>
      <c r="T59" s="23">
        <f t="shared" si="29"/>
        <v>10186</v>
      </c>
      <c r="U59" s="24">
        <f t="shared" si="30"/>
        <v>34320</v>
      </c>
    </row>
    <row r="60" spans="1:21" ht="20.100000000000001" customHeight="1">
      <c r="A60" s="41">
        <v>44531</v>
      </c>
      <c r="B60" s="23">
        <v>30500</v>
      </c>
      <c r="C60" s="23">
        <f t="shared" si="35"/>
        <v>8540</v>
      </c>
      <c r="D60" s="23"/>
      <c r="E60" s="23"/>
      <c r="F60" s="25">
        <f t="shared" si="32"/>
        <v>5466</v>
      </c>
      <c r="G60" s="23"/>
      <c r="H60" s="37">
        <f t="shared" si="27"/>
        <v>44506</v>
      </c>
      <c r="I60" s="25">
        <v>1250</v>
      </c>
      <c r="J60" s="25">
        <f t="shared" si="28"/>
        <v>43256</v>
      </c>
      <c r="K60" s="25">
        <f t="shared" si="33"/>
        <v>3904</v>
      </c>
      <c r="L60" s="25"/>
      <c r="M60" s="23">
        <f t="shared" si="34"/>
        <v>5466</v>
      </c>
      <c r="N60" s="25"/>
      <c r="O60" s="25">
        <v>255</v>
      </c>
      <c r="P60" s="23"/>
      <c r="Q60" s="23">
        <v>360</v>
      </c>
      <c r="R60" s="25">
        <v>200</v>
      </c>
      <c r="S60" s="25">
        <v>1</v>
      </c>
      <c r="T60" s="23">
        <f t="shared" si="29"/>
        <v>10186</v>
      </c>
      <c r="U60" s="24">
        <f t="shared" si="30"/>
        <v>33070</v>
      </c>
    </row>
    <row r="61" spans="1:21" ht="20.100000000000001" customHeight="1">
      <c r="A61" s="41">
        <v>44562</v>
      </c>
      <c r="B61" s="23">
        <v>30500</v>
      </c>
      <c r="C61" s="23">
        <f t="shared" si="35"/>
        <v>8540</v>
      </c>
      <c r="D61" s="23"/>
      <c r="E61" s="23"/>
      <c r="F61" s="25">
        <f t="shared" si="32"/>
        <v>5466</v>
      </c>
      <c r="G61" s="23"/>
      <c r="H61" s="37">
        <f t="shared" si="27"/>
        <v>44506</v>
      </c>
      <c r="I61" s="25">
        <v>1250</v>
      </c>
      <c r="J61" s="25">
        <f t="shared" si="28"/>
        <v>43256</v>
      </c>
      <c r="K61" s="25">
        <f t="shared" si="33"/>
        <v>3904</v>
      </c>
      <c r="L61" s="25"/>
      <c r="M61" s="23">
        <f t="shared" si="34"/>
        <v>5466</v>
      </c>
      <c r="N61" s="25"/>
      <c r="O61" s="25">
        <v>255</v>
      </c>
      <c r="P61" s="23"/>
      <c r="Q61" s="23">
        <v>360</v>
      </c>
      <c r="R61" s="25">
        <v>200</v>
      </c>
      <c r="S61" s="25">
        <v>1</v>
      </c>
      <c r="T61" s="23">
        <f t="shared" si="29"/>
        <v>10186</v>
      </c>
      <c r="U61" s="24">
        <f t="shared" si="30"/>
        <v>33070</v>
      </c>
    </row>
    <row r="62" spans="1:21" ht="20.100000000000001" customHeight="1">
      <c r="A62" s="41">
        <v>44593</v>
      </c>
      <c r="B62" s="23">
        <v>30500</v>
      </c>
      <c r="C62" s="23">
        <f t="shared" si="35"/>
        <v>8540</v>
      </c>
      <c r="D62" s="23"/>
      <c r="E62" s="23"/>
      <c r="F62" s="25">
        <f t="shared" si="32"/>
        <v>5466</v>
      </c>
      <c r="G62" s="23"/>
      <c r="H62" s="37">
        <f t="shared" si="27"/>
        <v>44506</v>
      </c>
      <c r="I62" s="25">
        <v>1250</v>
      </c>
      <c r="J62" s="25">
        <f t="shared" si="28"/>
        <v>43256</v>
      </c>
      <c r="K62" s="25">
        <f t="shared" si="33"/>
        <v>3904</v>
      </c>
      <c r="L62" s="25"/>
      <c r="M62" s="23">
        <f t="shared" si="34"/>
        <v>5466</v>
      </c>
      <c r="N62" s="25"/>
      <c r="O62" s="25">
        <v>255</v>
      </c>
      <c r="P62" s="23"/>
      <c r="Q62" s="23">
        <v>360</v>
      </c>
      <c r="R62" s="25">
        <v>300</v>
      </c>
      <c r="S62" s="25">
        <v>1</v>
      </c>
      <c r="T62" s="23">
        <f t="shared" si="29"/>
        <v>10286</v>
      </c>
      <c r="U62" s="24">
        <f t="shared" si="30"/>
        <v>32970</v>
      </c>
    </row>
    <row r="63" spans="1:21" ht="20.100000000000001" customHeight="1">
      <c r="A63" s="42" t="s">
        <v>4</v>
      </c>
      <c r="B63" s="24">
        <f>SUM(B51:B62)</f>
        <v>362400</v>
      </c>
      <c r="C63" s="24">
        <f t="shared" ref="C63" si="36">SUM(C51:C62)</f>
        <v>78383</v>
      </c>
      <c r="D63" s="24">
        <f t="shared" ref="D63" si="37">SUM(D51:D62)</f>
        <v>0</v>
      </c>
      <c r="E63" s="24">
        <f t="shared" ref="E63" si="38">SUM(E51:E62)</f>
        <v>0</v>
      </c>
      <c r="F63" s="24">
        <f t="shared" ref="F63" si="39">SUM(F51:F62)</f>
        <v>62724</v>
      </c>
      <c r="G63" s="24">
        <f t="shared" ref="G63" si="40">SUM(G51:G62)</f>
        <v>29451</v>
      </c>
      <c r="H63" s="24">
        <f t="shared" ref="H63:U63" si="41">SUM(H51:H62)</f>
        <v>532958</v>
      </c>
      <c r="I63" s="24">
        <f t="shared" si="41"/>
        <v>11250</v>
      </c>
      <c r="J63" s="24">
        <f t="shared" si="41"/>
        <v>521708</v>
      </c>
      <c r="K63" s="24">
        <f t="shared" si="41"/>
        <v>44083</v>
      </c>
      <c r="L63" s="24">
        <f t="shared" si="41"/>
        <v>720</v>
      </c>
      <c r="M63" s="24">
        <f t="shared" si="41"/>
        <v>62724</v>
      </c>
      <c r="N63" s="24">
        <f t="shared" si="41"/>
        <v>0</v>
      </c>
      <c r="O63" s="24">
        <f t="shared" si="41"/>
        <v>2790</v>
      </c>
      <c r="P63" s="24">
        <f t="shared" si="41"/>
        <v>0</v>
      </c>
      <c r="Q63" s="24">
        <f t="shared" si="41"/>
        <v>4320</v>
      </c>
      <c r="R63" s="24">
        <f t="shared" si="41"/>
        <v>2500</v>
      </c>
      <c r="S63" s="24">
        <f t="shared" si="41"/>
        <v>12</v>
      </c>
      <c r="T63" s="24">
        <f t="shared" si="41"/>
        <v>117149</v>
      </c>
      <c r="U63" s="24">
        <f t="shared" si="41"/>
        <v>404559</v>
      </c>
    </row>
    <row r="64" spans="1:21" ht="20.100000000000001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0.100000000000001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0.100000000000001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0.100000000000001" customHeight="1">
      <c r="A67" s="69" t="s">
        <v>30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</row>
    <row r="68" spans="1:21" ht="20.100000000000001" customHeight="1">
      <c r="A68" s="69" t="s">
        <v>48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</row>
    <row r="69" spans="1:21" ht="20.100000000000001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0.100000000000001" customHeight="1">
      <c r="A70" s="18" t="s">
        <v>216</v>
      </c>
      <c r="B70" s="18"/>
      <c r="C70" s="18"/>
      <c r="D70" s="18"/>
      <c r="E70" s="18"/>
      <c r="F70" s="18"/>
      <c r="G70" s="18"/>
      <c r="H70" s="18"/>
      <c r="I70" s="31" t="s">
        <v>217</v>
      </c>
      <c r="J70" s="19"/>
      <c r="K70" s="19"/>
      <c r="L70" s="19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0.100000000000001" customHeight="1">
      <c r="A71" s="18"/>
      <c r="B71" s="18"/>
      <c r="C71" s="18"/>
      <c r="D71" s="18"/>
      <c r="E71" s="18"/>
      <c r="F71" s="18"/>
      <c r="G71" s="18"/>
      <c r="H71" s="18"/>
      <c r="I71" s="31"/>
      <c r="J71" s="19"/>
      <c r="K71" s="19"/>
      <c r="L71" s="19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39.950000000000003" customHeight="1">
      <c r="A72" s="54" t="s">
        <v>0</v>
      </c>
      <c r="B72" s="54" t="s">
        <v>1</v>
      </c>
      <c r="C72" s="54" t="s">
        <v>2</v>
      </c>
      <c r="D72" s="54" t="s">
        <v>3</v>
      </c>
      <c r="E72" s="54" t="s">
        <v>104</v>
      </c>
      <c r="F72" s="54" t="s">
        <v>144</v>
      </c>
      <c r="G72" s="54" t="s">
        <v>19</v>
      </c>
      <c r="H72" s="55" t="s">
        <v>4</v>
      </c>
      <c r="I72" s="54" t="s">
        <v>133</v>
      </c>
      <c r="J72" s="54" t="s">
        <v>5</v>
      </c>
      <c r="K72" s="54" t="s">
        <v>9</v>
      </c>
      <c r="L72" s="54" t="s">
        <v>17</v>
      </c>
      <c r="M72" s="54" t="s">
        <v>125</v>
      </c>
      <c r="N72" s="54" t="s">
        <v>28</v>
      </c>
      <c r="O72" s="54" t="s">
        <v>16</v>
      </c>
      <c r="P72" s="54" t="s">
        <v>143</v>
      </c>
      <c r="Q72" s="54" t="s">
        <v>6</v>
      </c>
      <c r="R72" s="54" t="s">
        <v>130</v>
      </c>
      <c r="S72" s="54" t="s">
        <v>121</v>
      </c>
      <c r="T72" s="54" t="s">
        <v>5</v>
      </c>
      <c r="U72" s="54" t="s">
        <v>7</v>
      </c>
    </row>
    <row r="73" spans="1:21" ht="20.100000000000001" customHeight="1">
      <c r="A73" s="41">
        <v>44256</v>
      </c>
      <c r="B73" s="23">
        <v>29600</v>
      </c>
      <c r="C73" s="23">
        <f>ROUND((B73)*0.17,0)</f>
        <v>5032</v>
      </c>
      <c r="D73" s="23"/>
      <c r="E73" s="23"/>
      <c r="F73" s="25">
        <f>ROUNDUP(((B73+C73)*0.14),0)</f>
        <v>4849</v>
      </c>
      <c r="G73" s="25"/>
      <c r="H73" s="37">
        <f t="shared" ref="H73:H84" si="42">SUM(B73:G73)</f>
        <v>39481</v>
      </c>
      <c r="I73" s="25">
        <v>1250</v>
      </c>
      <c r="J73" s="25">
        <f t="shared" ref="J73:J84" si="43">H73-I73</f>
        <v>38231</v>
      </c>
      <c r="K73" s="25">
        <f>ROUNDUP(((B73+C73)*0.1),0)</f>
        <v>3464</v>
      </c>
      <c r="L73" s="25"/>
      <c r="M73" s="23">
        <f>F73</f>
        <v>4849</v>
      </c>
      <c r="N73" s="25"/>
      <c r="O73" s="25"/>
      <c r="P73" s="23"/>
      <c r="Q73" s="23">
        <v>360</v>
      </c>
      <c r="R73" s="25">
        <v>200</v>
      </c>
      <c r="S73" s="25">
        <v>1</v>
      </c>
      <c r="T73" s="23">
        <f t="shared" ref="T73:T84" si="44">S73+R73+Q73+P73+O73+N73+M73+L73+K73</f>
        <v>8874</v>
      </c>
      <c r="U73" s="24">
        <f t="shared" ref="U73:U84" si="45">J73-T73</f>
        <v>29357</v>
      </c>
    </row>
    <row r="74" spans="1:21" ht="20.100000000000001" customHeight="1">
      <c r="A74" s="41">
        <v>44287</v>
      </c>
      <c r="B74" s="23">
        <v>29600</v>
      </c>
      <c r="C74" s="23">
        <f t="shared" ref="C74:C79" si="46">ROUND((B74)*0.17,0)</f>
        <v>5032</v>
      </c>
      <c r="D74" s="23"/>
      <c r="E74" s="23"/>
      <c r="F74" s="25">
        <f t="shared" ref="F74:F84" si="47">ROUNDUP(((B74+C74)*0.14),0)</f>
        <v>4849</v>
      </c>
      <c r="G74" s="25"/>
      <c r="H74" s="37">
        <f t="shared" si="42"/>
        <v>39481</v>
      </c>
      <c r="I74" s="25">
        <v>1250</v>
      </c>
      <c r="J74" s="25">
        <f t="shared" si="43"/>
        <v>38231</v>
      </c>
      <c r="K74" s="25">
        <f t="shared" ref="K74:K84" si="48">ROUNDUP(((B74+C74)*0.1),0)</f>
        <v>3464</v>
      </c>
      <c r="L74" s="25"/>
      <c r="M74" s="23">
        <f t="shared" ref="M74:M84" si="49">F74</f>
        <v>4849</v>
      </c>
      <c r="N74" s="25"/>
      <c r="O74" s="25"/>
      <c r="P74" s="23"/>
      <c r="Q74" s="23">
        <v>360</v>
      </c>
      <c r="R74" s="25">
        <v>200</v>
      </c>
      <c r="S74" s="25">
        <v>1</v>
      </c>
      <c r="T74" s="23">
        <f t="shared" si="44"/>
        <v>8874</v>
      </c>
      <c r="U74" s="24">
        <f t="shared" si="45"/>
        <v>29357</v>
      </c>
    </row>
    <row r="75" spans="1:21" ht="20.100000000000001" customHeight="1">
      <c r="A75" s="41">
        <v>44317</v>
      </c>
      <c r="B75" s="23">
        <v>29600</v>
      </c>
      <c r="C75" s="23">
        <f t="shared" si="46"/>
        <v>5032</v>
      </c>
      <c r="D75" s="23"/>
      <c r="E75" s="23"/>
      <c r="F75" s="25">
        <f t="shared" si="47"/>
        <v>4849</v>
      </c>
      <c r="G75" s="25"/>
      <c r="H75" s="37">
        <f t="shared" si="42"/>
        <v>39481</v>
      </c>
      <c r="I75" s="25">
        <v>1250</v>
      </c>
      <c r="J75" s="25">
        <f t="shared" si="43"/>
        <v>38231</v>
      </c>
      <c r="K75" s="25">
        <f t="shared" si="48"/>
        <v>3464</v>
      </c>
      <c r="L75" s="25"/>
      <c r="M75" s="23">
        <f t="shared" si="49"/>
        <v>4849</v>
      </c>
      <c r="N75" s="25"/>
      <c r="O75" s="25"/>
      <c r="P75" s="23"/>
      <c r="Q75" s="23">
        <v>360</v>
      </c>
      <c r="R75" s="25">
        <v>200</v>
      </c>
      <c r="S75" s="25">
        <v>1</v>
      </c>
      <c r="T75" s="23">
        <f t="shared" si="44"/>
        <v>8874</v>
      </c>
      <c r="U75" s="24">
        <f t="shared" si="45"/>
        <v>29357</v>
      </c>
    </row>
    <row r="76" spans="1:21" ht="20.100000000000001" customHeight="1">
      <c r="A76" s="41">
        <v>44348</v>
      </c>
      <c r="B76" s="23">
        <v>29600</v>
      </c>
      <c r="C76" s="23">
        <f t="shared" si="46"/>
        <v>5032</v>
      </c>
      <c r="D76" s="23"/>
      <c r="E76" s="23"/>
      <c r="F76" s="25">
        <f t="shared" si="47"/>
        <v>4849</v>
      </c>
      <c r="G76" s="23"/>
      <c r="H76" s="37">
        <f t="shared" si="42"/>
        <v>39481</v>
      </c>
      <c r="I76" s="25">
        <v>1250</v>
      </c>
      <c r="J76" s="25">
        <f t="shared" si="43"/>
        <v>38231</v>
      </c>
      <c r="K76" s="25">
        <f t="shared" si="48"/>
        <v>3464</v>
      </c>
      <c r="L76" s="25"/>
      <c r="M76" s="23">
        <f t="shared" si="49"/>
        <v>4849</v>
      </c>
      <c r="N76" s="25"/>
      <c r="O76" s="25"/>
      <c r="P76" s="23"/>
      <c r="Q76" s="23">
        <v>360</v>
      </c>
      <c r="R76" s="25">
        <v>200</v>
      </c>
      <c r="S76" s="25">
        <v>1</v>
      </c>
      <c r="T76" s="23">
        <f t="shared" si="44"/>
        <v>8874</v>
      </c>
      <c r="U76" s="24">
        <f t="shared" si="45"/>
        <v>29357</v>
      </c>
    </row>
    <row r="77" spans="1:21" ht="20.100000000000001" customHeight="1">
      <c r="A77" s="41">
        <v>44378</v>
      </c>
      <c r="B77" s="23">
        <v>30500</v>
      </c>
      <c r="C77" s="23">
        <f t="shared" si="46"/>
        <v>5185</v>
      </c>
      <c r="D77" s="23"/>
      <c r="E77" s="23"/>
      <c r="F77" s="25">
        <f t="shared" si="47"/>
        <v>4996</v>
      </c>
      <c r="G77" s="23"/>
      <c r="H77" s="37">
        <f t="shared" si="42"/>
        <v>40681</v>
      </c>
      <c r="I77" s="25">
        <v>1250</v>
      </c>
      <c r="J77" s="25">
        <f t="shared" si="43"/>
        <v>39431</v>
      </c>
      <c r="K77" s="25">
        <f t="shared" si="48"/>
        <v>3569</v>
      </c>
      <c r="L77" s="25"/>
      <c r="M77" s="23">
        <f t="shared" si="49"/>
        <v>4996</v>
      </c>
      <c r="N77" s="25"/>
      <c r="O77" s="25"/>
      <c r="P77" s="23"/>
      <c r="Q77" s="23">
        <v>360</v>
      </c>
      <c r="R77" s="25">
        <v>200</v>
      </c>
      <c r="S77" s="25">
        <v>1</v>
      </c>
      <c r="T77" s="23">
        <f t="shared" si="44"/>
        <v>9126</v>
      </c>
      <c r="U77" s="24">
        <f t="shared" si="45"/>
        <v>30305</v>
      </c>
    </row>
    <row r="78" spans="1:21" ht="20.100000000000001" customHeight="1">
      <c r="A78" s="41">
        <v>44409</v>
      </c>
      <c r="B78" s="23">
        <v>30500</v>
      </c>
      <c r="C78" s="23">
        <f t="shared" si="46"/>
        <v>5185</v>
      </c>
      <c r="D78" s="23"/>
      <c r="E78" s="23"/>
      <c r="F78" s="25">
        <f t="shared" si="47"/>
        <v>4996</v>
      </c>
      <c r="G78" s="23">
        <v>22276</v>
      </c>
      <c r="H78" s="37">
        <f t="shared" si="42"/>
        <v>62957</v>
      </c>
      <c r="I78" s="25">
        <v>1250</v>
      </c>
      <c r="J78" s="25">
        <f t="shared" si="43"/>
        <v>61707</v>
      </c>
      <c r="K78" s="25">
        <f t="shared" si="48"/>
        <v>3569</v>
      </c>
      <c r="L78" s="25"/>
      <c r="M78" s="23">
        <f t="shared" si="49"/>
        <v>4996</v>
      </c>
      <c r="N78" s="25"/>
      <c r="O78" s="25"/>
      <c r="P78" s="23"/>
      <c r="Q78" s="23">
        <v>360</v>
      </c>
      <c r="R78" s="25">
        <v>200</v>
      </c>
      <c r="S78" s="25">
        <v>1</v>
      </c>
      <c r="T78" s="23">
        <f t="shared" si="44"/>
        <v>9126</v>
      </c>
      <c r="U78" s="24">
        <f t="shared" si="45"/>
        <v>52581</v>
      </c>
    </row>
    <row r="79" spans="1:21" ht="20.100000000000001" customHeight="1">
      <c r="A79" s="41">
        <v>44440</v>
      </c>
      <c r="B79" s="23">
        <v>30500</v>
      </c>
      <c r="C79" s="23">
        <f t="shared" si="46"/>
        <v>5185</v>
      </c>
      <c r="D79" s="23"/>
      <c r="E79" s="23"/>
      <c r="F79" s="25">
        <f t="shared" si="47"/>
        <v>4996</v>
      </c>
      <c r="G79" s="23"/>
      <c r="H79" s="37">
        <f t="shared" si="42"/>
        <v>40681</v>
      </c>
      <c r="I79" s="25"/>
      <c r="J79" s="25">
        <f t="shared" si="43"/>
        <v>40681</v>
      </c>
      <c r="K79" s="25">
        <f t="shared" si="48"/>
        <v>3569</v>
      </c>
      <c r="L79" s="25"/>
      <c r="M79" s="23">
        <f t="shared" si="49"/>
        <v>4996</v>
      </c>
      <c r="N79" s="25"/>
      <c r="O79" s="25"/>
      <c r="P79" s="23"/>
      <c r="Q79" s="23">
        <v>360</v>
      </c>
      <c r="R79" s="25">
        <v>200</v>
      </c>
      <c r="S79" s="25">
        <v>1</v>
      </c>
      <c r="T79" s="23">
        <f t="shared" si="44"/>
        <v>9126</v>
      </c>
      <c r="U79" s="24">
        <f t="shared" si="45"/>
        <v>31555</v>
      </c>
    </row>
    <row r="80" spans="1:21" ht="20.100000000000001" customHeight="1">
      <c r="A80" s="41">
        <v>44470</v>
      </c>
      <c r="B80" s="23">
        <v>30500</v>
      </c>
      <c r="C80" s="23">
        <f>ROUND((B80)*0.28,0)</f>
        <v>8540</v>
      </c>
      <c r="D80" s="23"/>
      <c r="E80" s="23"/>
      <c r="F80" s="25">
        <v>6476</v>
      </c>
      <c r="G80" s="23">
        <v>7175</v>
      </c>
      <c r="H80" s="37">
        <f t="shared" si="42"/>
        <v>52691</v>
      </c>
      <c r="I80" s="25"/>
      <c r="J80" s="25">
        <f t="shared" si="43"/>
        <v>52691</v>
      </c>
      <c r="K80" s="25">
        <f t="shared" si="48"/>
        <v>3904</v>
      </c>
      <c r="L80" s="25">
        <v>720</v>
      </c>
      <c r="M80" s="23">
        <f t="shared" si="49"/>
        <v>6476</v>
      </c>
      <c r="N80" s="25"/>
      <c r="O80" s="25"/>
      <c r="P80" s="23"/>
      <c r="Q80" s="23">
        <v>360</v>
      </c>
      <c r="R80" s="25">
        <v>200</v>
      </c>
      <c r="S80" s="25">
        <v>1</v>
      </c>
      <c r="T80" s="23">
        <f t="shared" si="44"/>
        <v>11661</v>
      </c>
      <c r="U80" s="24">
        <f t="shared" si="45"/>
        <v>41030</v>
      </c>
    </row>
    <row r="81" spans="1:21" ht="20.100000000000001" customHeight="1">
      <c r="A81" s="41">
        <v>44501</v>
      </c>
      <c r="B81" s="23">
        <v>30500</v>
      </c>
      <c r="C81" s="23">
        <f t="shared" ref="C81:C84" si="50">ROUND((B81)*0.28,0)</f>
        <v>8540</v>
      </c>
      <c r="D81" s="23"/>
      <c r="E81" s="23"/>
      <c r="F81" s="25">
        <f t="shared" si="47"/>
        <v>5466</v>
      </c>
      <c r="G81" s="23"/>
      <c r="H81" s="37">
        <f t="shared" si="42"/>
        <v>44506</v>
      </c>
      <c r="I81" s="25"/>
      <c r="J81" s="25">
        <f t="shared" si="43"/>
        <v>44506</v>
      </c>
      <c r="K81" s="25">
        <f t="shared" si="48"/>
        <v>3904</v>
      </c>
      <c r="L81" s="25"/>
      <c r="M81" s="23">
        <f t="shared" si="49"/>
        <v>5466</v>
      </c>
      <c r="N81" s="25"/>
      <c r="O81" s="25"/>
      <c r="P81" s="23"/>
      <c r="Q81" s="23">
        <v>360</v>
      </c>
      <c r="R81" s="25">
        <v>200</v>
      </c>
      <c r="S81" s="25">
        <v>1</v>
      </c>
      <c r="T81" s="23">
        <f t="shared" si="44"/>
        <v>9931</v>
      </c>
      <c r="U81" s="24">
        <f t="shared" si="45"/>
        <v>34575</v>
      </c>
    </row>
    <row r="82" spans="1:21" ht="20.100000000000001" customHeight="1">
      <c r="A82" s="41">
        <v>44531</v>
      </c>
      <c r="B82" s="23">
        <v>30500</v>
      </c>
      <c r="C82" s="23">
        <f t="shared" si="50"/>
        <v>8540</v>
      </c>
      <c r="D82" s="23"/>
      <c r="E82" s="23"/>
      <c r="F82" s="25">
        <f t="shared" si="47"/>
        <v>5466</v>
      </c>
      <c r="G82" s="23"/>
      <c r="H82" s="37">
        <f t="shared" si="42"/>
        <v>44506</v>
      </c>
      <c r="I82" s="25">
        <v>1250</v>
      </c>
      <c r="J82" s="25">
        <f t="shared" si="43"/>
        <v>43256</v>
      </c>
      <c r="K82" s="25">
        <f t="shared" si="48"/>
        <v>3904</v>
      </c>
      <c r="L82" s="25"/>
      <c r="M82" s="23">
        <f t="shared" si="49"/>
        <v>5466</v>
      </c>
      <c r="N82" s="25"/>
      <c r="O82" s="25"/>
      <c r="P82" s="23"/>
      <c r="Q82" s="23">
        <v>360</v>
      </c>
      <c r="R82" s="25">
        <v>200</v>
      </c>
      <c r="S82" s="25">
        <v>1</v>
      </c>
      <c r="T82" s="23">
        <f t="shared" si="44"/>
        <v>9931</v>
      </c>
      <c r="U82" s="24">
        <f t="shared" si="45"/>
        <v>33325</v>
      </c>
    </row>
    <row r="83" spans="1:21" ht="20.100000000000001" customHeight="1">
      <c r="A83" s="41">
        <v>44562</v>
      </c>
      <c r="B83" s="23">
        <v>30500</v>
      </c>
      <c r="C83" s="23">
        <f t="shared" si="50"/>
        <v>8540</v>
      </c>
      <c r="D83" s="23"/>
      <c r="E83" s="23"/>
      <c r="F83" s="25">
        <f t="shared" si="47"/>
        <v>5466</v>
      </c>
      <c r="G83" s="23"/>
      <c r="H83" s="37">
        <f t="shared" si="42"/>
        <v>44506</v>
      </c>
      <c r="I83" s="25">
        <v>1250</v>
      </c>
      <c r="J83" s="25">
        <f t="shared" si="43"/>
        <v>43256</v>
      </c>
      <c r="K83" s="25">
        <f t="shared" si="48"/>
        <v>3904</v>
      </c>
      <c r="L83" s="25"/>
      <c r="M83" s="23">
        <f t="shared" si="49"/>
        <v>5466</v>
      </c>
      <c r="N83" s="25"/>
      <c r="O83" s="25"/>
      <c r="P83" s="23"/>
      <c r="Q83" s="23">
        <v>360</v>
      </c>
      <c r="R83" s="25">
        <v>200</v>
      </c>
      <c r="S83" s="25">
        <v>1</v>
      </c>
      <c r="T83" s="23">
        <f t="shared" si="44"/>
        <v>9931</v>
      </c>
      <c r="U83" s="24">
        <f t="shared" si="45"/>
        <v>33325</v>
      </c>
    </row>
    <row r="84" spans="1:21" ht="20.100000000000001" customHeight="1">
      <c r="A84" s="41">
        <v>44593</v>
      </c>
      <c r="B84" s="23">
        <v>30500</v>
      </c>
      <c r="C84" s="23">
        <f t="shared" si="50"/>
        <v>8540</v>
      </c>
      <c r="D84" s="23"/>
      <c r="E84" s="23"/>
      <c r="F84" s="25">
        <f t="shared" si="47"/>
        <v>5466</v>
      </c>
      <c r="G84" s="23"/>
      <c r="H84" s="37">
        <f t="shared" si="42"/>
        <v>44506</v>
      </c>
      <c r="I84" s="25">
        <v>1250</v>
      </c>
      <c r="J84" s="25">
        <f t="shared" si="43"/>
        <v>43256</v>
      </c>
      <c r="K84" s="25">
        <f t="shared" si="48"/>
        <v>3904</v>
      </c>
      <c r="L84" s="25"/>
      <c r="M84" s="23">
        <f t="shared" si="49"/>
        <v>5466</v>
      </c>
      <c r="N84" s="25"/>
      <c r="O84" s="25"/>
      <c r="P84" s="23"/>
      <c r="Q84" s="23">
        <v>360</v>
      </c>
      <c r="R84" s="25">
        <v>300</v>
      </c>
      <c r="S84" s="25">
        <v>1</v>
      </c>
      <c r="T84" s="23">
        <f t="shared" si="44"/>
        <v>10031</v>
      </c>
      <c r="U84" s="24">
        <f t="shared" si="45"/>
        <v>33225</v>
      </c>
    </row>
    <row r="85" spans="1:21" ht="20.100000000000001" customHeight="1">
      <c r="A85" s="42" t="s">
        <v>4</v>
      </c>
      <c r="B85" s="24">
        <f>SUM(B73:B84)</f>
        <v>362400</v>
      </c>
      <c r="C85" s="24">
        <f t="shared" ref="C85" si="51">SUM(C73:C84)</f>
        <v>78383</v>
      </c>
      <c r="D85" s="24">
        <f t="shared" ref="D85" si="52">SUM(D73:D84)</f>
        <v>0</v>
      </c>
      <c r="E85" s="24">
        <f t="shared" ref="E85" si="53">SUM(E73:E84)</f>
        <v>0</v>
      </c>
      <c r="F85" s="24">
        <f t="shared" ref="F85" si="54">SUM(F73:F84)</f>
        <v>62724</v>
      </c>
      <c r="G85" s="24">
        <f t="shared" ref="G85" si="55">SUM(G73:G84)</f>
        <v>29451</v>
      </c>
      <c r="H85" s="24">
        <f t="shared" ref="H85:U85" si="56">SUM(H73:H84)</f>
        <v>532958</v>
      </c>
      <c r="I85" s="24">
        <f t="shared" si="56"/>
        <v>11250</v>
      </c>
      <c r="J85" s="24">
        <f t="shared" si="56"/>
        <v>521708</v>
      </c>
      <c r="K85" s="24">
        <f t="shared" si="56"/>
        <v>44083</v>
      </c>
      <c r="L85" s="24">
        <f t="shared" si="56"/>
        <v>720</v>
      </c>
      <c r="M85" s="24">
        <f t="shared" si="56"/>
        <v>62724</v>
      </c>
      <c r="N85" s="24">
        <f t="shared" si="56"/>
        <v>0</v>
      </c>
      <c r="O85" s="24">
        <f t="shared" si="56"/>
        <v>0</v>
      </c>
      <c r="P85" s="24">
        <f t="shared" si="56"/>
        <v>0</v>
      </c>
      <c r="Q85" s="24">
        <f t="shared" si="56"/>
        <v>4320</v>
      </c>
      <c r="R85" s="24">
        <f t="shared" si="56"/>
        <v>2500</v>
      </c>
      <c r="S85" s="24">
        <f t="shared" si="56"/>
        <v>12</v>
      </c>
      <c r="T85" s="24">
        <f t="shared" si="56"/>
        <v>114359</v>
      </c>
      <c r="U85" s="24">
        <f t="shared" si="56"/>
        <v>407349</v>
      </c>
    </row>
    <row r="86" spans="1:21" ht="20.100000000000001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20.100000000000001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20.100000000000001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20.100000000000001" customHeight="1">
      <c r="A89" s="69" t="s">
        <v>30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</row>
    <row r="90" spans="1:21" ht="20.100000000000001" customHeight="1">
      <c r="A90" s="69" t="s">
        <v>48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</row>
    <row r="91" spans="1:21" ht="20.100000000000001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20.100000000000001" customHeight="1">
      <c r="A92" s="18" t="s">
        <v>218</v>
      </c>
      <c r="B92" s="18"/>
      <c r="C92" s="18"/>
      <c r="D92" s="18"/>
      <c r="E92" s="18"/>
      <c r="F92" s="18"/>
      <c r="G92" s="18"/>
      <c r="H92" s="18"/>
      <c r="I92" s="18" t="s">
        <v>147</v>
      </c>
      <c r="J92" s="18"/>
      <c r="K92" s="19"/>
      <c r="L92" s="19"/>
      <c r="M92" s="19"/>
      <c r="N92" s="19"/>
      <c r="O92" s="18"/>
      <c r="P92" s="18"/>
      <c r="Q92" s="18"/>
      <c r="R92" s="18"/>
      <c r="S92" s="18"/>
      <c r="T92" s="18"/>
      <c r="U92" s="18"/>
    </row>
    <row r="93" spans="1:21" ht="20.100000000000001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9"/>
      <c r="L93" s="19"/>
      <c r="M93" s="19"/>
      <c r="N93" s="19"/>
      <c r="O93" s="18"/>
      <c r="P93" s="18"/>
      <c r="Q93" s="18"/>
      <c r="R93" s="18"/>
      <c r="S93" s="18"/>
      <c r="T93" s="18"/>
      <c r="U93" s="18"/>
    </row>
    <row r="94" spans="1:21" ht="39.950000000000003" customHeight="1">
      <c r="A94" s="56" t="s">
        <v>0</v>
      </c>
      <c r="B94" s="56" t="s">
        <v>1</v>
      </c>
      <c r="C94" s="56" t="s">
        <v>2</v>
      </c>
      <c r="D94" s="56" t="s">
        <v>3</v>
      </c>
      <c r="E94" s="54" t="s">
        <v>104</v>
      </c>
      <c r="F94" s="54" t="s">
        <v>144</v>
      </c>
      <c r="G94" s="56" t="s">
        <v>19</v>
      </c>
      <c r="H94" s="58" t="s">
        <v>4</v>
      </c>
      <c r="I94" s="54" t="s">
        <v>133</v>
      </c>
      <c r="J94" s="55" t="s">
        <v>5</v>
      </c>
      <c r="K94" s="56" t="s">
        <v>9</v>
      </c>
      <c r="L94" s="56" t="s">
        <v>17</v>
      </c>
      <c r="M94" s="54" t="s">
        <v>125</v>
      </c>
      <c r="N94" s="56" t="s">
        <v>25</v>
      </c>
      <c r="O94" s="54" t="s">
        <v>16</v>
      </c>
      <c r="P94" s="54" t="s">
        <v>143</v>
      </c>
      <c r="Q94" s="56" t="s">
        <v>6</v>
      </c>
      <c r="R94" s="54" t="s">
        <v>130</v>
      </c>
      <c r="S94" s="54" t="s">
        <v>121</v>
      </c>
      <c r="T94" s="56" t="s">
        <v>5</v>
      </c>
      <c r="U94" s="56" t="s">
        <v>7</v>
      </c>
    </row>
    <row r="95" spans="1:21" ht="20.100000000000001" customHeight="1">
      <c r="A95" s="41">
        <v>44256</v>
      </c>
      <c r="B95" s="24">
        <v>30500</v>
      </c>
      <c r="C95" s="23">
        <f>ROUND((B95)*0.17,0)</f>
        <v>5185</v>
      </c>
      <c r="D95" s="23"/>
      <c r="E95" s="23"/>
      <c r="F95" s="25">
        <f>ROUNDUP(((B95+C95)*0.14),0)</f>
        <v>4996</v>
      </c>
      <c r="G95" s="25"/>
      <c r="H95" s="37">
        <f t="shared" ref="H95:H106" si="57">SUM(B95:G95)</f>
        <v>40681</v>
      </c>
      <c r="I95" s="25">
        <v>1250</v>
      </c>
      <c r="J95" s="25">
        <f t="shared" ref="J95:J106" si="58">H95-I95</f>
        <v>39431</v>
      </c>
      <c r="K95" s="25">
        <f>ROUNDUP(((B95+C95)*0.1),0)</f>
        <v>3569</v>
      </c>
      <c r="L95" s="25"/>
      <c r="M95" s="23">
        <f>F95</f>
        <v>4996</v>
      </c>
      <c r="N95" s="25"/>
      <c r="O95" s="25">
        <v>365</v>
      </c>
      <c r="P95" s="23"/>
      <c r="Q95" s="23">
        <v>360</v>
      </c>
      <c r="R95" s="25">
        <v>200</v>
      </c>
      <c r="S95" s="25">
        <v>1</v>
      </c>
      <c r="T95" s="23">
        <f t="shared" ref="T95:T106" si="59">SUM(K95:S95)</f>
        <v>9491</v>
      </c>
      <c r="U95" s="24">
        <f t="shared" ref="U95:U106" si="60">J95-T95</f>
        <v>29940</v>
      </c>
    </row>
    <row r="96" spans="1:21" ht="20.100000000000001" customHeight="1">
      <c r="A96" s="41">
        <v>44287</v>
      </c>
      <c r="B96" s="24">
        <v>30500</v>
      </c>
      <c r="C96" s="23">
        <f t="shared" ref="C96:C101" si="61">ROUND((B96)*0.17,0)</f>
        <v>5185</v>
      </c>
      <c r="D96" s="23"/>
      <c r="E96" s="23"/>
      <c r="F96" s="25">
        <f t="shared" ref="F96:F106" si="62">ROUNDUP(((B96+C96)*0.14),0)</f>
        <v>4996</v>
      </c>
      <c r="G96" s="25"/>
      <c r="H96" s="37">
        <f t="shared" si="57"/>
        <v>40681</v>
      </c>
      <c r="I96" s="25">
        <v>1250</v>
      </c>
      <c r="J96" s="25">
        <f t="shared" si="58"/>
        <v>39431</v>
      </c>
      <c r="K96" s="25">
        <f t="shared" ref="K96:K106" si="63">ROUNDUP(((B96+C96)*0.1),0)</f>
        <v>3569</v>
      </c>
      <c r="L96" s="25"/>
      <c r="M96" s="23">
        <f t="shared" ref="M96:M106" si="64">F96</f>
        <v>4996</v>
      </c>
      <c r="N96" s="25"/>
      <c r="O96" s="25">
        <v>365</v>
      </c>
      <c r="P96" s="23"/>
      <c r="Q96" s="23">
        <v>360</v>
      </c>
      <c r="R96" s="25">
        <v>200</v>
      </c>
      <c r="S96" s="25">
        <v>1</v>
      </c>
      <c r="T96" s="23">
        <f t="shared" si="59"/>
        <v>9491</v>
      </c>
      <c r="U96" s="24">
        <f t="shared" si="60"/>
        <v>29940</v>
      </c>
    </row>
    <row r="97" spans="1:21" ht="20.100000000000001" customHeight="1">
      <c r="A97" s="41">
        <v>44317</v>
      </c>
      <c r="B97" s="24">
        <v>30500</v>
      </c>
      <c r="C97" s="23">
        <f t="shared" si="61"/>
        <v>5185</v>
      </c>
      <c r="D97" s="23"/>
      <c r="E97" s="23"/>
      <c r="F97" s="25">
        <f t="shared" si="62"/>
        <v>4996</v>
      </c>
      <c r="G97" s="25"/>
      <c r="H97" s="37">
        <f t="shared" si="57"/>
        <v>40681</v>
      </c>
      <c r="I97" s="25">
        <v>1250</v>
      </c>
      <c r="J97" s="25">
        <f t="shared" si="58"/>
        <v>39431</v>
      </c>
      <c r="K97" s="25">
        <f t="shared" si="63"/>
        <v>3569</v>
      </c>
      <c r="L97" s="25"/>
      <c r="M97" s="23">
        <f t="shared" si="64"/>
        <v>4996</v>
      </c>
      <c r="N97" s="25"/>
      <c r="O97" s="25">
        <v>365</v>
      </c>
      <c r="P97" s="23"/>
      <c r="Q97" s="23">
        <v>360</v>
      </c>
      <c r="R97" s="25">
        <v>200</v>
      </c>
      <c r="S97" s="25">
        <v>1</v>
      </c>
      <c r="T97" s="23">
        <f t="shared" si="59"/>
        <v>9491</v>
      </c>
      <c r="U97" s="24">
        <f t="shared" si="60"/>
        <v>29940</v>
      </c>
    </row>
    <row r="98" spans="1:21" ht="20.100000000000001" customHeight="1">
      <c r="A98" s="41">
        <v>44348</v>
      </c>
      <c r="B98" s="24">
        <v>30500</v>
      </c>
      <c r="C98" s="23">
        <f t="shared" si="61"/>
        <v>5185</v>
      </c>
      <c r="D98" s="23"/>
      <c r="E98" s="23"/>
      <c r="F98" s="25">
        <f t="shared" si="62"/>
        <v>4996</v>
      </c>
      <c r="G98" s="23"/>
      <c r="H98" s="37">
        <f t="shared" si="57"/>
        <v>40681</v>
      </c>
      <c r="I98" s="25">
        <v>1250</v>
      </c>
      <c r="J98" s="25">
        <f t="shared" si="58"/>
        <v>39431</v>
      </c>
      <c r="K98" s="25">
        <f t="shared" si="63"/>
        <v>3569</v>
      </c>
      <c r="L98" s="25"/>
      <c r="M98" s="23">
        <f t="shared" si="64"/>
        <v>4996</v>
      </c>
      <c r="N98" s="25"/>
      <c r="O98" s="25">
        <v>365</v>
      </c>
      <c r="P98" s="23"/>
      <c r="Q98" s="23">
        <v>360</v>
      </c>
      <c r="R98" s="25">
        <v>200</v>
      </c>
      <c r="S98" s="25">
        <v>1</v>
      </c>
      <c r="T98" s="23">
        <f t="shared" si="59"/>
        <v>9491</v>
      </c>
      <c r="U98" s="24">
        <f t="shared" si="60"/>
        <v>29940</v>
      </c>
    </row>
    <row r="99" spans="1:21" ht="20.100000000000001" customHeight="1">
      <c r="A99" s="41">
        <v>44378</v>
      </c>
      <c r="B99" s="24">
        <v>31400</v>
      </c>
      <c r="C99" s="23">
        <f t="shared" si="61"/>
        <v>5338</v>
      </c>
      <c r="D99" s="23"/>
      <c r="E99" s="23"/>
      <c r="F99" s="25">
        <f t="shared" si="62"/>
        <v>5144</v>
      </c>
      <c r="G99" s="23"/>
      <c r="H99" s="37">
        <f t="shared" si="57"/>
        <v>41882</v>
      </c>
      <c r="I99" s="25">
        <v>1250</v>
      </c>
      <c r="J99" s="25">
        <f t="shared" si="58"/>
        <v>40632</v>
      </c>
      <c r="K99" s="25">
        <f t="shared" si="63"/>
        <v>3674</v>
      </c>
      <c r="L99" s="25"/>
      <c r="M99" s="23">
        <f t="shared" si="64"/>
        <v>5144</v>
      </c>
      <c r="N99" s="25"/>
      <c r="O99" s="25">
        <v>365</v>
      </c>
      <c r="P99" s="23"/>
      <c r="Q99" s="23">
        <v>360</v>
      </c>
      <c r="R99" s="25">
        <v>200</v>
      </c>
      <c r="S99" s="25">
        <v>1</v>
      </c>
      <c r="T99" s="23">
        <f t="shared" si="59"/>
        <v>9744</v>
      </c>
      <c r="U99" s="24">
        <f t="shared" si="60"/>
        <v>30888</v>
      </c>
    </row>
    <row r="100" spans="1:21" ht="20.100000000000001" customHeight="1">
      <c r="A100" s="41">
        <v>44409</v>
      </c>
      <c r="B100" s="24">
        <v>31400</v>
      </c>
      <c r="C100" s="23">
        <f t="shared" si="61"/>
        <v>5338</v>
      </c>
      <c r="D100" s="23"/>
      <c r="E100" s="23"/>
      <c r="F100" s="25">
        <f t="shared" si="62"/>
        <v>5144</v>
      </c>
      <c r="G100" s="23">
        <v>22874</v>
      </c>
      <c r="H100" s="37">
        <f t="shared" si="57"/>
        <v>64756</v>
      </c>
      <c r="I100" s="25">
        <v>1250</v>
      </c>
      <c r="J100" s="25">
        <f t="shared" si="58"/>
        <v>63506</v>
      </c>
      <c r="K100" s="25">
        <f t="shared" si="63"/>
        <v>3674</v>
      </c>
      <c r="L100" s="25"/>
      <c r="M100" s="23">
        <f t="shared" si="64"/>
        <v>5144</v>
      </c>
      <c r="N100" s="25"/>
      <c r="O100" s="25">
        <v>365</v>
      </c>
      <c r="P100" s="23"/>
      <c r="Q100" s="23">
        <v>360</v>
      </c>
      <c r="R100" s="25">
        <v>200</v>
      </c>
      <c r="S100" s="25">
        <v>1</v>
      </c>
      <c r="T100" s="23">
        <f t="shared" si="59"/>
        <v>9744</v>
      </c>
      <c r="U100" s="24">
        <f t="shared" si="60"/>
        <v>53762</v>
      </c>
    </row>
    <row r="101" spans="1:21" ht="20.100000000000001" customHeight="1">
      <c r="A101" s="41">
        <v>44440</v>
      </c>
      <c r="B101" s="24">
        <v>31400</v>
      </c>
      <c r="C101" s="23">
        <f t="shared" si="61"/>
        <v>5338</v>
      </c>
      <c r="D101" s="23"/>
      <c r="E101" s="23"/>
      <c r="F101" s="25">
        <f t="shared" si="62"/>
        <v>5144</v>
      </c>
      <c r="G101" s="23"/>
      <c r="H101" s="37">
        <f t="shared" si="57"/>
        <v>41882</v>
      </c>
      <c r="I101" s="25"/>
      <c r="J101" s="25">
        <f t="shared" si="58"/>
        <v>41882</v>
      </c>
      <c r="K101" s="25">
        <f t="shared" si="63"/>
        <v>3674</v>
      </c>
      <c r="L101" s="25"/>
      <c r="M101" s="23">
        <f t="shared" si="64"/>
        <v>5144</v>
      </c>
      <c r="N101" s="25"/>
      <c r="O101" s="25">
        <v>120</v>
      </c>
      <c r="P101" s="23"/>
      <c r="Q101" s="23">
        <v>360</v>
      </c>
      <c r="R101" s="25">
        <v>200</v>
      </c>
      <c r="S101" s="25">
        <v>1</v>
      </c>
      <c r="T101" s="23">
        <f t="shared" si="59"/>
        <v>9499</v>
      </c>
      <c r="U101" s="24">
        <f t="shared" si="60"/>
        <v>32383</v>
      </c>
    </row>
    <row r="102" spans="1:21" ht="20.100000000000001" customHeight="1">
      <c r="A102" s="41">
        <v>44470</v>
      </c>
      <c r="B102" s="24">
        <v>31400</v>
      </c>
      <c r="C102" s="23">
        <f>ROUND((B102)*0.28,0)</f>
        <v>8792</v>
      </c>
      <c r="D102" s="23"/>
      <c r="E102" s="23"/>
      <c r="F102" s="25">
        <v>6667</v>
      </c>
      <c r="G102" s="23">
        <v>7400</v>
      </c>
      <c r="H102" s="37">
        <f t="shared" si="57"/>
        <v>54259</v>
      </c>
      <c r="I102" s="25"/>
      <c r="J102" s="25">
        <f t="shared" si="58"/>
        <v>54259</v>
      </c>
      <c r="K102" s="25">
        <f t="shared" si="63"/>
        <v>4020</v>
      </c>
      <c r="L102" s="25">
        <v>740</v>
      </c>
      <c r="M102" s="23">
        <f t="shared" si="64"/>
        <v>6667</v>
      </c>
      <c r="N102" s="25"/>
      <c r="O102" s="25">
        <v>120</v>
      </c>
      <c r="P102" s="23"/>
      <c r="Q102" s="23">
        <v>360</v>
      </c>
      <c r="R102" s="25">
        <v>200</v>
      </c>
      <c r="S102" s="25">
        <v>1</v>
      </c>
      <c r="T102" s="23">
        <f t="shared" si="59"/>
        <v>12108</v>
      </c>
      <c r="U102" s="24">
        <f t="shared" si="60"/>
        <v>42151</v>
      </c>
    </row>
    <row r="103" spans="1:21" ht="20.100000000000001" customHeight="1">
      <c r="A103" s="41">
        <v>44501</v>
      </c>
      <c r="B103" s="24">
        <v>31400</v>
      </c>
      <c r="C103" s="23">
        <f t="shared" ref="C103:C106" si="65">ROUND((B103)*0.28,0)</f>
        <v>8792</v>
      </c>
      <c r="D103" s="23"/>
      <c r="E103" s="23"/>
      <c r="F103" s="25">
        <f t="shared" si="62"/>
        <v>5627</v>
      </c>
      <c r="G103" s="23"/>
      <c r="H103" s="37">
        <f t="shared" si="57"/>
        <v>45819</v>
      </c>
      <c r="I103" s="25"/>
      <c r="J103" s="25">
        <f t="shared" si="58"/>
        <v>45819</v>
      </c>
      <c r="K103" s="25">
        <f t="shared" si="63"/>
        <v>4020</v>
      </c>
      <c r="L103" s="25"/>
      <c r="M103" s="23">
        <f t="shared" si="64"/>
        <v>5627</v>
      </c>
      <c r="N103" s="25"/>
      <c r="O103" s="25">
        <v>365</v>
      </c>
      <c r="P103" s="23"/>
      <c r="Q103" s="23">
        <v>360</v>
      </c>
      <c r="R103" s="25">
        <v>200</v>
      </c>
      <c r="S103" s="25">
        <v>1</v>
      </c>
      <c r="T103" s="23">
        <f t="shared" si="59"/>
        <v>10573</v>
      </c>
      <c r="U103" s="24">
        <f t="shared" si="60"/>
        <v>35246</v>
      </c>
    </row>
    <row r="104" spans="1:21" ht="20.100000000000001" customHeight="1">
      <c r="A104" s="41">
        <v>44531</v>
      </c>
      <c r="B104" s="24">
        <v>31400</v>
      </c>
      <c r="C104" s="23">
        <f t="shared" si="65"/>
        <v>8792</v>
      </c>
      <c r="D104" s="23"/>
      <c r="E104" s="23"/>
      <c r="F104" s="25">
        <f t="shared" si="62"/>
        <v>5627</v>
      </c>
      <c r="G104" s="23"/>
      <c r="H104" s="37">
        <f t="shared" si="57"/>
        <v>45819</v>
      </c>
      <c r="I104" s="25">
        <v>1250</v>
      </c>
      <c r="J104" s="25">
        <f t="shared" si="58"/>
        <v>44569</v>
      </c>
      <c r="K104" s="25">
        <f t="shared" si="63"/>
        <v>4020</v>
      </c>
      <c r="L104" s="25"/>
      <c r="M104" s="23">
        <f t="shared" si="64"/>
        <v>5627</v>
      </c>
      <c r="N104" s="25"/>
      <c r="O104" s="25">
        <v>365</v>
      </c>
      <c r="P104" s="23"/>
      <c r="Q104" s="23">
        <v>360</v>
      </c>
      <c r="R104" s="25">
        <v>200</v>
      </c>
      <c r="S104" s="25">
        <v>1</v>
      </c>
      <c r="T104" s="23">
        <f t="shared" si="59"/>
        <v>10573</v>
      </c>
      <c r="U104" s="24">
        <f t="shared" si="60"/>
        <v>33996</v>
      </c>
    </row>
    <row r="105" spans="1:21" ht="20.100000000000001" customHeight="1">
      <c r="A105" s="41">
        <v>44562</v>
      </c>
      <c r="B105" s="24">
        <v>31400</v>
      </c>
      <c r="C105" s="23">
        <f t="shared" si="65"/>
        <v>8792</v>
      </c>
      <c r="D105" s="23"/>
      <c r="E105" s="23"/>
      <c r="F105" s="25">
        <f t="shared" si="62"/>
        <v>5627</v>
      </c>
      <c r="G105" s="23"/>
      <c r="H105" s="37">
        <f t="shared" si="57"/>
        <v>45819</v>
      </c>
      <c r="I105" s="25">
        <v>1250</v>
      </c>
      <c r="J105" s="25">
        <f t="shared" si="58"/>
        <v>44569</v>
      </c>
      <c r="K105" s="25">
        <f t="shared" si="63"/>
        <v>4020</v>
      </c>
      <c r="L105" s="25"/>
      <c r="M105" s="23">
        <f t="shared" si="64"/>
        <v>5627</v>
      </c>
      <c r="N105" s="25"/>
      <c r="O105" s="25">
        <v>255</v>
      </c>
      <c r="P105" s="23"/>
      <c r="Q105" s="23">
        <v>360</v>
      </c>
      <c r="R105" s="25">
        <v>200</v>
      </c>
      <c r="S105" s="25">
        <v>1</v>
      </c>
      <c r="T105" s="23">
        <f t="shared" si="59"/>
        <v>10463</v>
      </c>
      <c r="U105" s="24">
        <f t="shared" si="60"/>
        <v>34106</v>
      </c>
    </row>
    <row r="106" spans="1:21" ht="20.100000000000001" customHeight="1">
      <c r="A106" s="41">
        <v>44593</v>
      </c>
      <c r="B106" s="24">
        <v>31400</v>
      </c>
      <c r="C106" s="23">
        <f t="shared" si="65"/>
        <v>8792</v>
      </c>
      <c r="D106" s="23"/>
      <c r="E106" s="23"/>
      <c r="F106" s="25">
        <f t="shared" si="62"/>
        <v>5627</v>
      </c>
      <c r="G106" s="23"/>
      <c r="H106" s="37">
        <f t="shared" si="57"/>
        <v>45819</v>
      </c>
      <c r="I106" s="25">
        <v>1250</v>
      </c>
      <c r="J106" s="25">
        <f t="shared" si="58"/>
        <v>44569</v>
      </c>
      <c r="K106" s="25">
        <f t="shared" si="63"/>
        <v>4020</v>
      </c>
      <c r="L106" s="23"/>
      <c r="M106" s="23">
        <f t="shared" si="64"/>
        <v>5627</v>
      </c>
      <c r="N106" s="25"/>
      <c r="O106" s="25">
        <v>365</v>
      </c>
      <c r="P106" s="23"/>
      <c r="Q106" s="23">
        <v>360</v>
      </c>
      <c r="R106" s="25">
        <v>300</v>
      </c>
      <c r="S106" s="25">
        <v>1</v>
      </c>
      <c r="T106" s="23">
        <f t="shared" si="59"/>
        <v>10673</v>
      </c>
      <c r="U106" s="24">
        <f t="shared" si="60"/>
        <v>33896</v>
      </c>
    </row>
    <row r="107" spans="1:21" ht="20.100000000000001" customHeight="1">
      <c r="A107" s="42" t="s">
        <v>4</v>
      </c>
      <c r="B107" s="24">
        <f>SUM(B95:B106)</f>
        <v>373200</v>
      </c>
      <c r="C107" s="24">
        <f t="shared" ref="C107" si="66">SUM(C95:C106)</f>
        <v>80714</v>
      </c>
      <c r="D107" s="24">
        <f t="shared" ref="D107" si="67">SUM(D95:D106)</f>
        <v>0</v>
      </c>
      <c r="E107" s="24">
        <f t="shared" ref="E107" si="68">SUM(E95:E106)</f>
        <v>0</v>
      </c>
      <c r="F107" s="24">
        <f t="shared" ref="F107" si="69">SUM(F95:F106)</f>
        <v>64591</v>
      </c>
      <c r="G107" s="24">
        <f t="shared" ref="G107" si="70">SUM(G95:G106)</f>
        <v>30274</v>
      </c>
      <c r="H107" s="24">
        <f t="shared" ref="H107:U107" si="71">SUM(H95:H106)</f>
        <v>548779</v>
      </c>
      <c r="I107" s="24">
        <f t="shared" si="71"/>
        <v>11250</v>
      </c>
      <c r="J107" s="24">
        <f t="shared" si="71"/>
        <v>537529</v>
      </c>
      <c r="K107" s="24">
        <f t="shared" si="71"/>
        <v>45398</v>
      </c>
      <c r="L107" s="24">
        <f t="shared" si="71"/>
        <v>740</v>
      </c>
      <c r="M107" s="24">
        <f t="shared" si="71"/>
        <v>64591</v>
      </c>
      <c r="N107" s="24">
        <f t="shared" si="71"/>
        <v>0</v>
      </c>
      <c r="O107" s="24">
        <f t="shared" si="71"/>
        <v>3780</v>
      </c>
      <c r="P107" s="24">
        <f t="shared" si="71"/>
        <v>0</v>
      </c>
      <c r="Q107" s="24">
        <f t="shared" si="71"/>
        <v>4320</v>
      </c>
      <c r="R107" s="24">
        <f t="shared" si="71"/>
        <v>2500</v>
      </c>
      <c r="S107" s="24">
        <f t="shared" si="71"/>
        <v>12</v>
      </c>
      <c r="T107" s="24">
        <f t="shared" si="71"/>
        <v>121341</v>
      </c>
      <c r="U107" s="24">
        <f t="shared" si="71"/>
        <v>416188</v>
      </c>
    </row>
    <row r="108" spans="1:21" ht="20.100000000000001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20.100000000000001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20.100000000000001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20.100000000000001" customHeight="1">
      <c r="A111" s="69" t="s">
        <v>30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</row>
    <row r="112" spans="1:21" ht="20.100000000000001" customHeight="1">
      <c r="A112" s="69" t="s">
        <v>48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 spans="1:21" ht="20.100000000000001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ht="20.100000000000001" customHeight="1">
      <c r="A114" s="18" t="s">
        <v>219</v>
      </c>
      <c r="B114" s="18"/>
      <c r="C114" s="18"/>
      <c r="D114" s="18"/>
      <c r="E114" s="18"/>
      <c r="F114" s="18"/>
      <c r="G114" s="18"/>
      <c r="H114" s="18"/>
      <c r="I114" s="18" t="s">
        <v>192</v>
      </c>
      <c r="J114" s="18"/>
      <c r="K114" s="19"/>
      <c r="L114" s="19"/>
      <c r="M114" s="19"/>
      <c r="N114" s="19"/>
      <c r="O114" s="18"/>
      <c r="P114" s="18"/>
      <c r="Q114" s="18"/>
      <c r="R114" s="18"/>
      <c r="S114" s="18"/>
      <c r="T114" s="18"/>
      <c r="U114" s="18"/>
    </row>
    <row r="115" spans="1:21" ht="20.100000000000001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19"/>
      <c r="M115" s="19"/>
      <c r="N115" s="19"/>
      <c r="O115" s="18"/>
      <c r="P115" s="18"/>
      <c r="Q115" s="18"/>
      <c r="R115" s="18"/>
      <c r="S115" s="18"/>
      <c r="T115" s="18"/>
      <c r="U115" s="18"/>
    </row>
    <row r="116" spans="1:21" ht="39.950000000000003" customHeight="1">
      <c r="A116" s="54" t="s">
        <v>0</v>
      </c>
      <c r="B116" s="54" t="s">
        <v>1</v>
      </c>
      <c r="C116" s="54" t="s">
        <v>2</v>
      </c>
      <c r="D116" s="54" t="s">
        <v>3</v>
      </c>
      <c r="E116" s="54" t="s">
        <v>104</v>
      </c>
      <c r="F116" s="54" t="s">
        <v>144</v>
      </c>
      <c r="G116" s="54" t="s">
        <v>19</v>
      </c>
      <c r="H116" s="55" t="s">
        <v>4</v>
      </c>
      <c r="I116" s="54" t="s">
        <v>133</v>
      </c>
      <c r="J116" s="55" t="s">
        <v>5</v>
      </c>
      <c r="K116" s="54" t="s">
        <v>9</v>
      </c>
      <c r="L116" s="54" t="s">
        <v>17</v>
      </c>
      <c r="M116" s="54" t="s">
        <v>125</v>
      </c>
      <c r="N116" s="54" t="s">
        <v>145</v>
      </c>
      <c r="O116" s="54" t="s">
        <v>27</v>
      </c>
      <c r="P116" s="54" t="s">
        <v>143</v>
      </c>
      <c r="Q116" s="54" t="s">
        <v>6</v>
      </c>
      <c r="R116" s="54" t="s">
        <v>130</v>
      </c>
      <c r="S116" s="54" t="s">
        <v>121</v>
      </c>
      <c r="T116" s="55" t="s">
        <v>5</v>
      </c>
      <c r="U116" s="55" t="s">
        <v>7</v>
      </c>
    </row>
    <row r="117" spans="1:21" ht="20.100000000000001" customHeight="1">
      <c r="A117" s="41">
        <v>44256</v>
      </c>
      <c r="B117" s="23">
        <v>30500</v>
      </c>
      <c r="C117" s="23">
        <f>ROUND((B117)*0.17,0)</f>
        <v>5185</v>
      </c>
      <c r="D117" s="23">
        <f>ROUND((B117)*0.08,0)</f>
        <v>2440</v>
      </c>
      <c r="E117" s="23">
        <v>400</v>
      </c>
      <c r="F117" s="25">
        <f>ROUNDUP(((B117+C117)*0.14),0)</f>
        <v>4996</v>
      </c>
      <c r="G117" s="25"/>
      <c r="H117" s="37">
        <f t="shared" ref="H117:H128" si="72">SUM(B117:G117)</f>
        <v>43521</v>
      </c>
      <c r="I117" s="25">
        <v>1250</v>
      </c>
      <c r="J117" s="25">
        <f>H117-I117</f>
        <v>42271</v>
      </c>
      <c r="K117" s="25">
        <f>ROUNDUP(((B117+C117)*0.1),0)</f>
        <v>3569</v>
      </c>
      <c r="L117" s="25"/>
      <c r="M117" s="25">
        <f>F117</f>
        <v>4996</v>
      </c>
      <c r="N117" s="25"/>
      <c r="O117" s="25"/>
      <c r="P117" s="23"/>
      <c r="Q117" s="23">
        <v>360</v>
      </c>
      <c r="R117" s="25">
        <v>200</v>
      </c>
      <c r="S117" s="25">
        <v>1</v>
      </c>
      <c r="T117" s="23">
        <f t="shared" ref="T117:T128" si="73">SUM(K117:S117)</f>
        <v>9126</v>
      </c>
      <c r="U117" s="24">
        <f t="shared" ref="U117:U128" si="74">J117-T117</f>
        <v>33145</v>
      </c>
    </row>
    <row r="118" spans="1:21" ht="20.100000000000001" customHeight="1">
      <c r="A118" s="41">
        <v>44287</v>
      </c>
      <c r="B118" s="23">
        <v>30500</v>
      </c>
      <c r="C118" s="23">
        <f t="shared" ref="C118:C123" si="75">ROUND((B118)*0.17,0)</f>
        <v>5185</v>
      </c>
      <c r="D118" s="23">
        <f t="shared" ref="D118:D123" si="76">ROUND((B118)*0.08,0)</f>
        <v>2440</v>
      </c>
      <c r="E118" s="23">
        <v>400</v>
      </c>
      <c r="F118" s="25">
        <f t="shared" ref="F118:F128" si="77">ROUNDUP(((B118+C118)*0.14),0)</f>
        <v>4996</v>
      </c>
      <c r="G118" s="25"/>
      <c r="H118" s="37">
        <f t="shared" si="72"/>
        <v>43521</v>
      </c>
      <c r="I118" s="25">
        <v>1250</v>
      </c>
      <c r="J118" s="25">
        <f t="shared" ref="J118:J128" si="78">H118-I118</f>
        <v>42271</v>
      </c>
      <c r="K118" s="25">
        <f t="shared" ref="K118:K128" si="79">ROUNDUP(((B118+C118)*0.1),0)</f>
        <v>3569</v>
      </c>
      <c r="L118" s="25"/>
      <c r="M118" s="25">
        <f t="shared" ref="M118:M128" si="80">F118</f>
        <v>4996</v>
      </c>
      <c r="N118" s="25"/>
      <c r="O118" s="25"/>
      <c r="P118" s="23"/>
      <c r="Q118" s="23">
        <v>360</v>
      </c>
      <c r="R118" s="25">
        <v>200</v>
      </c>
      <c r="S118" s="25">
        <v>1</v>
      </c>
      <c r="T118" s="23">
        <f t="shared" si="73"/>
        <v>9126</v>
      </c>
      <c r="U118" s="24">
        <f t="shared" si="74"/>
        <v>33145</v>
      </c>
    </row>
    <row r="119" spans="1:21" ht="20.100000000000001" customHeight="1">
      <c r="A119" s="41">
        <v>44317</v>
      </c>
      <c r="B119" s="23">
        <v>30500</v>
      </c>
      <c r="C119" s="23">
        <f t="shared" si="75"/>
        <v>5185</v>
      </c>
      <c r="D119" s="23">
        <f t="shared" si="76"/>
        <v>2440</v>
      </c>
      <c r="E119" s="23">
        <v>400</v>
      </c>
      <c r="F119" s="25">
        <f t="shared" si="77"/>
        <v>4996</v>
      </c>
      <c r="G119" s="25"/>
      <c r="H119" s="37">
        <f t="shared" si="72"/>
        <v>43521</v>
      </c>
      <c r="I119" s="25">
        <v>1250</v>
      </c>
      <c r="J119" s="25">
        <f t="shared" si="78"/>
        <v>42271</v>
      </c>
      <c r="K119" s="25">
        <f t="shared" si="79"/>
        <v>3569</v>
      </c>
      <c r="L119" s="25"/>
      <c r="M119" s="25">
        <f t="shared" si="80"/>
        <v>4996</v>
      </c>
      <c r="N119" s="25"/>
      <c r="O119" s="25"/>
      <c r="P119" s="23"/>
      <c r="Q119" s="23">
        <v>360</v>
      </c>
      <c r="R119" s="25">
        <v>200</v>
      </c>
      <c r="S119" s="25">
        <v>1</v>
      </c>
      <c r="T119" s="23">
        <f t="shared" si="73"/>
        <v>9126</v>
      </c>
      <c r="U119" s="24">
        <f t="shared" si="74"/>
        <v>33145</v>
      </c>
    </row>
    <row r="120" spans="1:21" ht="20.100000000000001" customHeight="1">
      <c r="A120" s="41">
        <v>44348</v>
      </c>
      <c r="B120" s="23">
        <v>30500</v>
      </c>
      <c r="C120" s="23">
        <f t="shared" si="75"/>
        <v>5185</v>
      </c>
      <c r="D120" s="23">
        <f t="shared" si="76"/>
        <v>2440</v>
      </c>
      <c r="E120" s="23">
        <v>400</v>
      </c>
      <c r="F120" s="25">
        <f t="shared" si="77"/>
        <v>4996</v>
      </c>
      <c r="G120" s="23"/>
      <c r="H120" s="37">
        <f t="shared" si="72"/>
        <v>43521</v>
      </c>
      <c r="I120" s="25">
        <v>1250</v>
      </c>
      <c r="J120" s="25">
        <f t="shared" si="78"/>
        <v>42271</v>
      </c>
      <c r="K120" s="25">
        <f t="shared" si="79"/>
        <v>3569</v>
      </c>
      <c r="L120" s="25"/>
      <c r="M120" s="25">
        <f t="shared" si="80"/>
        <v>4996</v>
      </c>
      <c r="N120" s="25"/>
      <c r="O120" s="25"/>
      <c r="P120" s="25"/>
      <c r="Q120" s="23">
        <v>360</v>
      </c>
      <c r="R120" s="25">
        <v>200</v>
      </c>
      <c r="S120" s="25">
        <v>1</v>
      </c>
      <c r="T120" s="23">
        <f t="shared" si="73"/>
        <v>9126</v>
      </c>
      <c r="U120" s="24">
        <f t="shared" si="74"/>
        <v>33145</v>
      </c>
    </row>
    <row r="121" spans="1:21" ht="20.100000000000001" customHeight="1">
      <c r="A121" s="41">
        <v>44378</v>
      </c>
      <c r="B121" s="23">
        <v>31400</v>
      </c>
      <c r="C121" s="23">
        <f t="shared" si="75"/>
        <v>5338</v>
      </c>
      <c r="D121" s="23">
        <f t="shared" si="76"/>
        <v>2512</v>
      </c>
      <c r="E121" s="23">
        <v>400</v>
      </c>
      <c r="F121" s="25">
        <f t="shared" si="77"/>
        <v>5144</v>
      </c>
      <c r="G121" s="23"/>
      <c r="H121" s="37">
        <f t="shared" si="72"/>
        <v>44794</v>
      </c>
      <c r="I121" s="25">
        <v>1250</v>
      </c>
      <c r="J121" s="25">
        <f t="shared" si="78"/>
        <v>43544</v>
      </c>
      <c r="K121" s="25">
        <f t="shared" si="79"/>
        <v>3674</v>
      </c>
      <c r="L121" s="25"/>
      <c r="M121" s="25">
        <f t="shared" si="80"/>
        <v>5144</v>
      </c>
      <c r="N121" s="25"/>
      <c r="O121" s="25"/>
      <c r="P121" s="25"/>
      <c r="Q121" s="23">
        <v>360</v>
      </c>
      <c r="R121" s="25">
        <v>200</v>
      </c>
      <c r="S121" s="25">
        <v>1</v>
      </c>
      <c r="T121" s="23">
        <f t="shared" si="73"/>
        <v>9379</v>
      </c>
      <c r="U121" s="24">
        <f t="shared" si="74"/>
        <v>34165</v>
      </c>
    </row>
    <row r="122" spans="1:21" ht="20.100000000000001" customHeight="1">
      <c r="A122" s="41">
        <v>44409</v>
      </c>
      <c r="B122" s="23">
        <v>31400</v>
      </c>
      <c r="C122" s="23">
        <f t="shared" si="75"/>
        <v>5338</v>
      </c>
      <c r="D122" s="23">
        <f t="shared" si="76"/>
        <v>2512</v>
      </c>
      <c r="E122" s="23">
        <v>400</v>
      </c>
      <c r="F122" s="25">
        <f t="shared" si="77"/>
        <v>5144</v>
      </c>
      <c r="G122" s="23">
        <v>26136</v>
      </c>
      <c r="H122" s="37">
        <f t="shared" si="72"/>
        <v>70930</v>
      </c>
      <c r="I122" s="25">
        <v>1250</v>
      </c>
      <c r="J122" s="25">
        <f t="shared" si="78"/>
        <v>69680</v>
      </c>
      <c r="K122" s="25">
        <f t="shared" si="79"/>
        <v>3674</v>
      </c>
      <c r="L122" s="25"/>
      <c r="M122" s="25">
        <f t="shared" si="80"/>
        <v>5144</v>
      </c>
      <c r="N122" s="25"/>
      <c r="O122" s="25"/>
      <c r="P122" s="25"/>
      <c r="Q122" s="23">
        <v>360</v>
      </c>
      <c r="R122" s="25">
        <v>200</v>
      </c>
      <c r="S122" s="25">
        <v>1</v>
      </c>
      <c r="T122" s="23">
        <f t="shared" si="73"/>
        <v>9379</v>
      </c>
      <c r="U122" s="24">
        <f t="shared" si="74"/>
        <v>60301</v>
      </c>
    </row>
    <row r="123" spans="1:21" ht="20.100000000000001" customHeight="1">
      <c r="A123" s="41">
        <v>44440</v>
      </c>
      <c r="B123" s="23">
        <v>31400</v>
      </c>
      <c r="C123" s="23">
        <f t="shared" si="75"/>
        <v>5338</v>
      </c>
      <c r="D123" s="23">
        <f t="shared" si="76"/>
        <v>2512</v>
      </c>
      <c r="E123" s="23">
        <v>400</v>
      </c>
      <c r="F123" s="25">
        <f t="shared" si="77"/>
        <v>5144</v>
      </c>
      <c r="G123" s="23"/>
      <c r="H123" s="37">
        <f t="shared" si="72"/>
        <v>44794</v>
      </c>
      <c r="I123" s="25"/>
      <c r="J123" s="25">
        <f t="shared" si="78"/>
        <v>44794</v>
      </c>
      <c r="K123" s="25">
        <f t="shared" si="79"/>
        <v>3674</v>
      </c>
      <c r="L123" s="25"/>
      <c r="M123" s="25">
        <f t="shared" si="80"/>
        <v>5144</v>
      </c>
      <c r="N123" s="25"/>
      <c r="O123" s="25"/>
      <c r="P123" s="25"/>
      <c r="Q123" s="23">
        <v>360</v>
      </c>
      <c r="R123" s="25">
        <v>200</v>
      </c>
      <c r="S123" s="25">
        <v>1</v>
      </c>
      <c r="T123" s="23">
        <f t="shared" si="73"/>
        <v>9379</v>
      </c>
      <c r="U123" s="24">
        <f t="shared" si="74"/>
        <v>35415</v>
      </c>
    </row>
    <row r="124" spans="1:21" ht="20.100000000000001" customHeight="1">
      <c r="A124" s="41">
        <v>44470</v>
      </c>
      <c r="B124" s="23">
        <v>31400</v>
      </c>
      <c r="C124" s="23">
        <f>ROUND((B124)*0.28,0)</f>
        <v>8792</v>
      </c>
      <c r="D124" s="23">
        <f>ROUND((B124)*0.09,0)</f>
        <v>2826</v>
      </c>
      <c r="E124" s="23">
        <v>400</v>
      </c>
      <c r="F124" s="25">
        <v>6622</v>
      </c>
      <c r="G124" s="23">
        <v>7100</v>
      </c>
      <c r="H124" s="37">
        <f t="shared" si="72"/>
        <v>57140</v>
      </c>
      <c r="I124" s="25"/>
      <c r="J124" s="25">
        <f t="shared" si="78"/>
        <v>57140</v>
      </c>
      <c r="K124" s="25">
        <f t="shared" si="79"/>
        <v>4020</v>
      </c>
      <c r="L124" s="25">
        <v>710</v>
      </c>
      <c r="M124" s="25">
        <f t="shared" si="80"/>
        <v>6622</v>
      </c>
      <c r="N124" s="25"/>
      <c r="O124" s="25"/>
      <c r="P124" s="25"/>
      <c r="Q124" s="23">
        <v>360</v>
      </c>
      <c r="R124" s="25">
        <v>200</v>
      </c>
      <c r="S124" s="25">
        <v>1</v>
      </c>
      <c r="T124" s="23">
        <f t="shared" si="73"/>
        <v>11913</v>
      </c>
      <c r="U124" s="24">
        <f t="shared" si="74"/>
        <v>45227</v>
      </c>
    </row>
    <row r="125" spans="1:21" ht="20.100000000000001" customHeight="1">
      <c r="A125" s="41">
        <v>44501</v>
      </c>
      <c r="B125" s="23">
        <v>31400</v>
      </c>
      <c r="C125" s="23">
        <f t="shared" ref="C125:C128" si="81">ROUND((B125)*0.28,0)</f>
        <v>8792</v>
      </c>
      <c r="D125" s="23">
        <f t="shared" ref="D125:D128" si="82">ROUND((B125)*0.09,0)</f>
        <v>2826</v>
      </c>
      <c r="E125" s="23">
        <v>400</v>
      </c>
      <c r="F125" s="25">
        <f t="shared" si="77"/>
        <v>5627</v>
      </c>
      <c r="G125" s="23"/>
      <c r="H125" s="37">
        <f t="shared" si="72"/>
        <v>49045</v>
      </c>
      <c r="I125" s="25"/>
      <c r="J125" s="25">
        <f t="shared" si="78"/>
        <v>49045</v>
      </c>
      <c r="K125" s="25">
        <f t="shared" si="79"/>
        <v>4020</v>
      </c>
      <c r="L125" s="25"/>
      <c r="M125" s="25">
        <f t="shared" si="80"/>
        <v>5627</v>
      </c>
      <c r="N125" s="25"/>
      <c r="O125" s="25"/>
      <c r="P125" s="25"/>
      <c r="Q125" s="23">
        <v>360</v>
      </c>
      <c r="R125" s="25">
        <v>200</v>
      </c>
      <c r="S125" s="25">
        <v>1</v>
      </c>
      <c r="T125" s="23">
        <f t="shared" si="73"/>
        <v>10208</v>
      </c>
      <c r="U125" s="24">
        <f t="shared" si="74"/>
        <v>38837</v>
      </c>
    </row>
    <row r="126" spans="1:21" ht="20.100000000000001" customHeight="1">
      <c r="A126" s="41">
        <v>44531</v>
      </c>
      <c r="B126" s="23">
        <v>31400</v>
      </c>
      <c r="C126" s="23">
        <f t="shared" si="81"/>
        <v>8792</v>
      </c>
      <c r="D126" s="23">
        <f t="shared" si="82"/>
        <v>2826</v>
      </c>
      <c r="E126" s="23">
        <v>400</v>
      </c>
      <c r="F126" s="25">
        <f t="shared" si="77"/>
        <v>5627</v>
      </c>
      <c r="G126" s="23"/>
      <c r="H126" s="37">
        <f t="shared" si="72"/>
        <v>49045</v>
      </c>
      <c r="I126" s="25">
        <v>1250</v>
      </c>
      <c r="J126" s="25">
        <f t="shared" si="78"/>
        <v>47795</v>
      </c>
      <c r="K126" s="25">
        <f t="shared" si="79"/>
        <v>4020</v>
      </c>
      <c r="L126" s="25"/>
      <c r="M126" s="25">
        <f t="shared" si="80"/>
        <v>5627</v>
      </c>
      <c r="N126" s="25"/>
      <c r="O126" s="25"/>
      <c r="P126" s="25"/>
      <c r="Q126" s="23">
        <v>360</v>
      </c>
      <c r="R126" s="25">
        <v>200</v>
      </c>
      <c r="S126" s="25">
        <v>1</v>
      </c>
      <c r="T126" s="23">
        <f t="shared" si="73"/>
        <v>10208</v>
      </c>
      <c r="U126" s="24">
        <f t="shared" si="74"/>
        <v>37587</v>
      </c>
    </row>
    <row r="127" spans="1:21" ht="20.100000000000001" customHeight="1">
      <c r="A127" s="41">
        <v>44562</v>
      </c>
      <c r="B127" s="23">
        <v>31400</v>
      </c>
      <c r="C127" s="23">
        <f t="shared" si="81"/>
        <v>8792</v>
      </c>
      <c r="D127" s="23">
        <f t="shared" si="82"/>
        <v>2826</v>
      </c>
      <c r="E127" s="23">
        <v>400</v>
      </c>
      <c r="F127" s="25">
        <f t="shared" si="77"/>
        <v>5627</v>
      </c>
      <c r="G127" s="23"/>
      <c r="H127" s="37">
        <f t="shared" si="72"/>
        <v>49045</v>
      </c>
      <c r="I127" s="25">
        <v>1250</v>
      </c>
      <c r="J127" s="25">
        <f t="shared" si="78"/>
        <v>47795</v>
      </c>
      <c r="K127" s="25">
        <f t="shared" si="79"/>
        <v>4020</v>
      </c>
      <c r="L127" s="25"/>
      <c r="M127" s="25">
        <f t="shared" si="80"/>
        <v>5627</v>
      </c>
      <c r="N127" s="25"/>
      <c r="O127" s="25"/>
      <c r="P127" s="25"/>
      <c r="Q127" s="23">
        <v>360</v>
      </c>
      <c r="R127" s="25">
        <v>200</v>
      </c>
      <c r="S127" s="25">
        <v>1</v>
      </c>
      <c r="T127" s="23">
        <f t="shared" si="73"/>
        <v>10208</v>
      </c>
      <c r="U127" s="24">
        <f t="shared" si="74"/>
        <v>37587</v>
      </c>
    </row>
    <row r="128" spans="1:21" ht="20.100000000000001" customHeight="1">
      <c r="A128" s="41">
        <v>44593</v>
      </c>
      <c r="B128" s="23">
        <v>31400</v>
      </c>
      <c r="C128" s="23">
        <f t="shared" si="81"/>
        <v>8792</v>
      </c>
      <c r="D128" s="23">
        <f t="shared" si="82"/>
        <v>2826</v>
      </c>
      <c r="E128" s="23">
        <v>400</v>
      </c>
      <c r="F128" s="25">
        <f t="shared" si="77"/>
        <v>5627</v>
      </c>
      <c r="G128" s="23"/>
      <c r="H128" s="37">
        <f t="shared" si="72"/>
        <v>49045</v>
      </c>
      <c r="I128" s="25">
        <v>1250</v>
      </c>
      <c r="J128" s="25">
        <f t="shared" si="78"/>
        <v>47795</v>
      </c>
      <c r="K128" s="25">
        <f t="shared" si="79"/>
        <v>4020</v>
      </c>
      <c r="L128" s="23"/>
      <c r="M128" s="25">
        <f t="shared" si="80"/>
        <v>5627</v>
      </c>
      <c r="N128" s="23"/>
      <c r="O128" s="23"/>
      <c r="P128" s="23"/>
      <c r="Q128" s="23">
        <v>360</v>
      </c>
      <c r="R128" s="25">
        <v>300</v>
      </c>
      <c r="S128" s="25">
        <v>1</v>
      </c>
      <c r="T128" s="23">
        <f t="shared" si="73"/>
        <v>10308</v>
      </c>
      <c r="U128" s="24">
        <f t="shared" si="74"/>
        <v>37487</v>
      </c>
    </row>
    <row r="129" spans="1:21" ht="20.100000000000001" customHeight="1">
      <c r="A129" s="42" t="s">
        <v>4</v>
      </c>
      <c r="B129" s="24">
        <f>SUM(B117:B128)</f>
        <v>373200</v>
      </c>
      <c r="C129" s="24">
        <f t="shared" ref="C129" si="83">SUM(C117:C128)</f>
        <v>80714</v>
      </c>
      <c r="D129" s="24">
        <f t="shared" ref="D129" si="84">SUM(D117:D128)</f>
        <v>31426</v>
      </c>
      <c r="E129" s="24">
        <f t="shared" ref="E129" si="85">SUM(E117:E128)</f>
        <v>4800</v>
      </c>
      <c r="F129" s="24">
        <f t="shared" ref="F129" si="86">SUM(F117:F128)</f>
        <v>64546</v>
      </c>
      <c r="G129" s="24">
        <f t="shared" ref="G129" si="87">SUM(G117:G128)</f>
        <v>33236</v>
      </c>
      <c r="H129" s="24">
        <f t="shared" ref="H129:U129" si="88">SUM(H117:H128)</f>
        <v>587922</v>
      </c>
      <c r="I129" s="24">
        <f t="shared" si="88"/>
        <v>11250</v>
      </c>
      <c r="J129" s="24">
        <f t="shared" si="88"/>
        <v>576672</v>
      </c>
      <c r="K129" s="24">
        <f t="shared" si="88"/>
        <v>45398</v>
      </c>
      <c r="L129" s="24">
        <f t="shared" si="88"/>
        <v>710</v>
      </c>
      <c r="M129" s="24">
        <f t="shared" si="88"/>
        <v>64546</v>
      </c>
      <c r="N129" s="24">
        <f t="shared" si="88"/>
        <v>0</v>
      </c>
      <c r="O129" s="24">
        <f t="shared" si="88"/>
        <v>0</v>
      </c>
      <c r="P129" s="24">
        <f t="shared" si="88"/>
        <v>0</v>
      </c>
      <c r="Q129" s="24">
        <f t="shared" si="88"/>
        <v>4320</v>
      </c>
      <c r="R129" s="24">
        <f t="shared" si="88"/>
        <v>2500</v>
      </c>
      <c r="S129" s="24">
        <f t="shared" si="88"/>
        <v>12</v>
      </c>
      <c r="T129" s="24">
        <f t="shared" si="88"/>
        <v>117486</v>
      </c>
      <c r="U129" s="24">
        <f t="shared" si="88"/>
        <v>459186</v>
      </c>
    </row>
    <row r="130" spans="1:21" ht="20.10000000000000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ht="20.100000000000001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ht="20.100000000000001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ht="20.100000000000001" customHeight="1">
      <c r="A133" s="69" t="s">
        <v>30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1:21" ht="20.100000000000001" customHeight="1">
      <c r="A134" s="69" t="s">
        <v>48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</row>
    <row r="135" spans="1:21" ht="20.100000000000001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ht="20.100000000000001" customHeight="1">
      <c r="A136" s="18" t="s">
        <v>220</v>
      </c>
      <c r="B136" s="18"/>
      <c r="C136" s="18"/>
      <c r="D136" s="18"/>
      <c r="E136" s="18"/>
      <c r="F136" s="18"/>
      <c r="G136" s="18"/>
      <c r="H136" s="18"/>
      <c r="I136" s="31" t="s">
        <v>217</v>
      </c>
      <c r="J136" s="19"/>
      <c r="K136" s="19"/>
      <c r="L136" s="19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ht="20.100000000000001" customHeight="1">
      <c r="A137" s="18"/>
      <c r="B137" s="18"/>
      <c r="C137" s="18"/>
      <c r="D137" s="18"/>
      <c r="E137" s="18"/>
      <c r="F137" s="18"/>
      <c r="G137" s="18"/>
      <c r="H137" s="18"/>
      <c r="I137" s="31"/>
      <c r="J137" s="19"/>
      <c r="K137" s="19"/>
      <c r="L137" s="19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ht="39.950000000000003" customHeight="1">
      <c r="A138" s="54" t="s">
        <v>0</v>
      </c>
      <c r="B138" s="54" t="s">
        <v>1</v>
      </c>
      <c r="C138" s="54" t="s">
        <v>2</v>
      </c>
      <c r="D138" s="54" t="s">
        <v>3</v>
      </c>
      <c r="E138" s="54" t="s">
        <v>104</v>
      </c>
      <c r="F138" s="54" t="s">
        <v>144</v>
      </c>
      <c r="G138" s="54" t="s">
        <v>19</v>
      </c>
      <c r="H138" s="55" t="s">
        <v>4</v>
      </c>
      <c r="I138" s="54" t="s">
        <v>133</v>
      </c>
      <c r="J138" s="54" t="s">
        <v>5</v>
      </c>
      <c r="K138" s="54" t="s">
        <v>9</v>
      </c>
      <c r="L138" s="54" t="s">
        <v>17</v>
      </c>
      <c r="M138" s="54" t="s">
        <v>125</v>
      </c>
      <c r="N138" s="54" t="s">
        <v>28</v>
      </c>
      <c r="O138" s="54" t="s">
        <v>16</v>
      </c>
      <c r="P138" s="54" t="s">
        <v>143</v>
      </c>
      <c r="Q138" s="54" t="s">
        <v>6</v>
      </c>
      <c r="R138" s="54" t="s">
        <v>130</v>
      </c>
      <c r="S138" s="54" t="s">
        <v>121</v>
      </c>
      <c r="T138" s="54" t="s">
        <v>5</v>
      </c>
      <c r="U138" s="54" t="s">
        <v>7</v>
      </c>
    </row>
    <row r="139" spans="1:21" ht="20.100000000000001" customHeight="1">
      <c r="A139" s="41">
        <v>44256</v>
      </c>
      <c r="B139" s="23">
        <v>39800</v>
      </c>
      <c r="C139" s="23">
        <f>ROUND((B139)*0.17,0)</f>
        <v>6766</v>
      </c>
      <c r="D139" s="23"/>
      <c r="E139" s="23"/>
      <c r="F139" s="25">
        <f>ROUNDUP(((B139+C139)*0.14),0)</f>
        <v>6520</v>
      </c>
      <c r="G139" s="25"/>
      <c r="H139" s="37">
        <f t="shared" ref="H139:H151" si="89">SUM(B139:G139)</f>
        <v>53086</v>
      </c>
      <c r="I139" s="25">
        <v>1250</v>
      </c>
      <c r="J139" s="25">
        <f t="shared" ref="J139:J151" si="90">H139-I139</f>
        <v>51836</v>
      </c>
      <c r="K139" s="25">
        <f>ROUNDUP(((B139+C139)*0.1),0)</f>
        <v>4657</v>
      </c>
      <c r="L139" s="25"/>
      <c r="M139" s="23">
        <f>F139</f>
        <v>6520</v>
      </c>
      <c r="N139" s="25"/>
      <c r="O139" s="25"/>
      <c r="P139" s="23"/>
      <c r="Q139" s="23">
        <v>360</v>
      </c>
      <c r="R139" s="25">
        <v>200</v>
      </c>
      <c r="S139" s="25">
        <v>1</v>
      </c>
      <c r="T139" s="23">
        <f t="shared" ref="T139:T151" si="91">S139+R139+Q139+P139+O139+N139+M139+L139+K139</f>
        <v>11738</v>
      </c>
      <c r="U139" s="24">
        <f t="shared" ref="U139:U151" si="92">J139-T139</f>
        <v>40098</v>
      </c>
    </row>
    <row r="140" spans="1:21" ht="20.100000000000001" customHeight="1">
      <c r="A140" s="41">
        <v>44287</v>
      </c>
      <c r="B140" s="23">
        <v>39800</v>
      </c>
      <c r="C140" s="23">
        <f t="shared" ref="C140:C145" si="93">ROUND((B140)*0.17,0)</f>
        <v>6766</v>
      </c>
      <c r="D140" s="23"/>
      <c r="E140" s="23"/>
      <c r="F140" s="25">
        <f t="shared" ref="F140:F151" si="94">ROUNDUP(((B140+C140)*0.14),0)</f>
        <v>6520</v>
      </c>
      <c r="G140" s="25"/>
      <c r="H140" s="37">
        <f t="shared" si="89"/>
        <v>53086</v>
      </c>
      <c r="I140" s="25">
        <v>1250</v>
      </c>
      <c r="J140" s="25">
        <f t="shared" si="90"/>
        <v>51836</v>
      </c>
      <c r="K140" s="25">
        <f t="shared" ref="K140:K151" si="95">ROUNDUP(((B140+C140)*0.1),0)</f>
        <v>4657</v>
      </c>
      <c r="L140" s="25"/>
      <c r="M140" s="23">
        <f t="shared" ref="M140:M151" si="96">F140</f>
        <v>6520</v>
      </c>
      <c r="N140" s="25"/>
      <c r="O140" s="25"/>
      <c r="P140" s="23"/>
      <c r="Q140" s="23">
        <v>360</v>
      </c>
      <c r="R140" s="25">
        <v>200</v>
      </c>
      <c r="S140" s="25">
        <v>1</v>
      </c>
      <c r="T140" s="23">
        <f t="shared" si="91"/>
        <v>11738</v>
      </c>
      <c r="U140" s="24">
        <f t="shared" si="92"/>
        <v>40098</v>
      </c>
    </row>
    <row r="141" spans="1:21" ht="20.100000000000001" customHeight="1">
      <c r="A141" s="41">
        <v>44317</v>
      </c>
      <c r="B141" s="23">
        <v>39800</v>
      </c>
      <c r="C141" s="23">
        <f t="shared" si="93"/>
        <v>6766</v>
      </c>
      <c r="D141" s="23"/>
      <c r="E141" s="23"/>
      <c r="F141" s="25">
        <f t="shared" si="94"/>
        <v>6520</v>
      </c>
      <c r="G141" s="25"/>
      <c r="H141" s="37">
        <f t="shared" si="89"/>
        <v>53086</v>
      </c>
      <c r="I141" s="25">
        <v>1250</v>
      </c>
      <c r="J141" s="25">
        <f t="shared" si="90"/>
        <v>51836</v>
      </c>
      <c r="K141" s="25">
        <f t="shared" si="95"/>
        <v>4657</v>
      </c>
      <c r="L141" s="25"/>
      <c r="M141" s="23">
        <f t="shared" si="96"/>
        <v>6520</v>
      </c>
      <c r="N141" s="25"/>
      <c r="O141" s="25"/>
      <c r="P141" s="23"/>
      <c r="Q141" s="23">
        <v>360</v>
      </c>
      <c r="R141" s="25">
        <v>200</v>
      </c>
      <c r="S141" s="25">
        <v>1</v>
      </c>
      <c r="T141" s="23">
        <f t="shared" si="91"/>
        <v>11738</v>
      </c>
      <c r="U141" s="24">
        <f t="shared" si="92"/>
        <v>40098</v>
      </c>
    </row>
    <row r="142" spans="1:21" ht="20.100000000000001" customHeight="1">
      <c r="A142" s="41">
        <v>44348</v>
      </c>
      <c r="B142" s="23">
        <v>39800</v>
      </c>
      <c r="C142" s="23">
        <f t="shared" si="93"/>
        <v>6766</v>
      </c>
      <c r="D142" s="23"/>
      <c r="E142" s="23"/>
      <c r="F142" s="25">
        <f t="shared" si="94"/>
        <v>6520</v>
      </c>
      <c r="G142" s="23"/>
      <c r="H142" s="37">
        <f t="shared" si="89"/>
        <v>53086</v>
      </c>
      <c r="I142" s="25">
        <v>1250</v>
      </c>
      <c r="J142" s="25">
        <f t="shared" si="90"/>
        <v>51836</v>
      </c>
      <c r="K142" s="25">
        <f t="shared" si="95"/>
        <v>4657</v>
      </c>
      <c r="L142" s="25"/>
      <c r="M142" s="23">
        <f t="shared" si="96"/>
        <v>6520</v>
      </c>
      <c r="N142" s="25"/>
      <c r="O142" s="25"/>
      <c r="P142" s="23"/>
      <c r="Q142" s="23">
        <v>360</v>
      </c>
      <c r="R142" s="25">
        <v>200</v>
      </c>
      <c r="S142" s="25">
        <v>1</v>
      </c>
      <c r="T142" s="23">
        <f t="shared" si="91"/>
        <v>11738</v>
      </c>
      <c r="U142" s="24">
        <f t="shared" si="92"/>
        <v>40098</v>
      </c>
    </row>
    <row r="143" spans="1:21" ht="20.100000000000001" customHeight="1">
      <c r="A143" s="41">
        <v>44378</v>
      </c>
      <c r="B143" s="23">
        <v>41000</v>
      </c>
      <c r="C143" s="23">
        <f t="shared" si="93"/>
        <v>6970</v>
      </c>
      <c r="D143" s="23"/>
      <c r="E143" s="23"/>
      <c r="F143" s="25">
        <f t="shared" si="94"/>
        <v>6716</v>
      </c>
      <c r="G143" s="23"/>
      <c r="H143" s="37">
        <f t="shared" si="89"/>
        <v>54686</v>
      </c>
      <c r="I143" s="25">
        <v>1250</v>
      </c>
      <c r="J143" s="25">
        <f t="shared" si="90"/>
        <v>53436</v>
      </c>
      <c r="K143" s="25">
        <f t="shared" si="95"/>
        <v>4797</v>
      </c>
      <c r="L143" s="25"/>
      <c r="M143" s="23">
        <f t="shared" si="96"/>
        <v>6716</v>
      </c>
      <c r="N143" s="25"/>
      <c r="O143" s="25"/>
      <c r="P143" s="23"/>
      <c r="Q143" s="23">
        <v>360</v>
      </c>
      <c r="R143" s="25">
        <v>200</v>
      </c>
      <c r="S143" s="25">
        <v>1</v>
      </c>
      <c r="T143" s="23">
        <f t="shared" si="91"/>
        <v>12074</v>
      </c>
      <c r="U143" s="24">
        <f t="shared" si="92"/>
        <v>41362</v>
      </c>
    </row>
    <row r="144" spans="1:21" ht="20.100000000000001" customHeight="1">
      <c r="A144" s="41">
        <v>44409</v>
      </c>
      <c r="B144" s="23">
        <v>41000</v>
      </c>
      <c r="C144" s="23">
        <f t="shared" si="93"/>
        <v>6970</v>
      </c>
      <c r="D144" s="23"/>
      <c r="E144" s="23"/>
      <c r="F144" s="25">
        <f t="shared" si="94"/>
        <v>6716</v>
      </c>
      <c r="G144" s="23">
        <v>29970</v>
      </c>
      <c r="H144" s="37">
        <f t="shared" si="89"/>
        <v>84656</v>
      </c>
      <c r="I144" s="25">
        <v>1250</v>
      </c>
      <c r="J144" s="25">
        <f t="shared" si="90"/>
        <v>83406</v>
      </c>
      <c r="K144" s="25">
        <f t="shared" si="95"/>
        <v>4797</v>
      </c>
      <c r="L144" s="25"/>
      <c r="M144" s="23">
        <f t="shared" si="96"/>
        <v>6716</v>
      </c>
      <c r="N144" s="25"/>
      <c r="O144" s="25"/>
      <c r="P144" s="23"/>
      <c r="Q144" s="23">
        <v>360</v>
      </c>
      <c r="R144" s="25">
        <v>200</v>
      </c>
      <c r="S144" s="25">
        <v>1</v>
      </c>
      <c r="T144" s="23">
        <f t="shared" si="91"/>
        <v>12074</v>
      </c>
      <c r="U144" s="24">
        <f t="shared" si="92"/>
        <v>71332</v>
      </c>
    </row>
    <row r="145" spans="1:21" ht="20.100000000000001" customHeight="1">
      <c r="A145" s="41">
        <v>44440</v>
      </c>
      <c r="B145" s="23">
        <v>41000</v>
      </c>
      <c r="C145" s="23">
        <f t="shared" si="93"/>
        <v>6970</v>
      </c>
      <c r="D145" s="23"/>
      <c r="E145" s="23"/>
      <c r="F145" s="25">
        <f t="shared" si="94"/>
        <v>6716</v>
      </c>
      <c r="G145" s="23"/>
      <c r="H145" s="37">
        <f t="shared" si="89"/>
        <v>54686</v>
      </c>
      <c r="I145" s="25"/>
      <c r="J145" s="25">
        <f t="shared" si="90"/>
        <v>54686</v>
      </c>
      <c r="K145" s="25">
        <f t="shared" si="95"/>
        <v>4797</v>
      </c>
      <c r="L145" s="25"/>
      <c r="M145" s="23">
        <f t="shared" si="96"/>
        <v>6716</v>
      </c>
      <c r="N145" s="25"/>
      <c r="O145" s="25"/>
      <c r="P145" s="23"/>
      <c r="Q145" s="23">
        <v>360</v>
      </c>
      <c r="R145" s="25">
        <v>200</v>
      </c>
      <c r="S145" s="25">
        <v>1</v>
      </c>
      <c r="T145" s="23">
        <f t="shared" si="91"/>
        <v>12074</v>
      </c>
      <c r="U145" s="24">
        <f t="shared" si="92"/>
        <v>42612</v>
      </c>
    </row>
    <row r="146" spans="1:21" ht="20.100000000000001" customHeight="1">
      <c r="A146" s="41">
        <v>44440</v>
      </c>
      <c r="B146" s="23">
        <v>28601</v>
      </c>
      <c r="C146" s="23">
        <v>0</v>
      </c>
      <c r="D146" s="23"/>
      <c r="E146" s="23"/>
      <c r="F146" s="25">
        <v>3502</v>
      </c>
      <c r="G146" s="23"/>
      <c r="H146" s="37">
        <f t="shared" si="89"/>
        <v>32103</v>
      </c>
      <c r="I146" s="25"/>
      <c r="J146" s="25">
        <f t="shared" ref="J146" si="97">H146-I146</f>
        <v>32103</v>
      </c>
      <c r="K146" s="25">
        <v>2701</v>
      </c>
      <c r="L146" s="25"/>
      <c r="M146" s="23">
        <f t="shared" si="96"/>
        <v>3502</v>
      </c>
      <c r="N146" s="25"/>
      <c r="O146" s="25"/>
      <c r="P146" s="23"/>
      <c r="Q146" s="23">
        <v>0</v>
      </c>
      <c r="R146" s="25">
        <v>0</v>
      </c>
      <c r="S146" s="25">
        <v>1</v>
      </c>
      <c r="T146" s="23">
        <f t="shared" ref="T146" si="98">S146+R146+Q146+P146+O146+N146+M146+L146+K146</f>
        <v>6204</v>
      </c>
      <c r="U146" s="24">
        <f t="shared" ref="U146" si="99">J146-T146</f>
        <v>25899</v>
      </c>
    </row>
    <row r="147" spans="1:21" ht="20.100000000000001" customHeight="1">
      <c r="A147" s="41">
        <v>44470</v>
      </c>
      <c r="B147" s="23">
        <v>41000</v>
      </c>
      <c r="C147" s="23">
        <f>ROUND((B147)*0.28,0)</f>
        <v>11480</v>
      </c>
      <c r="D147" s="23"/>
      <c r="E147" s="23"/>
      <c r="F147" s="25">
        <v>8703</v>
      </c>
      <c r="G147" s="23">
        <v>9650</v>
      </c>
      <c r="H147" s="37">
        <f t="shared" si="89"/>
        <v>70833</v>
      </c>
      <c r="I147" s="25"/>
      <c r="J147" s="25">
        <f t="shared" si="90"/>
        <v>70833</v>
      </c>
      <c r="K147" s="25">
        <f t="shared" si="95"/>
        <v>5248</v>
      </c>
      <c r="L147" s="25">
        <v>965</v>
      </c>
      <c r="M147" s="23">
        <f t="shared" si="96"/>
        <v>8703</v>
      </c>
      <c r="N147" s="25"/>
      <c r="O147" s="25"/>
      <c r="P147" s="23"/>
      <c r="Q147" s="23">
        <v>360</v>
      </c>
      <c r="R147" s="25">
        <v>200</v>
      </c>
      <c r="S147" s="25">
        <v>1</v>
      </c>
      <c r="T147" s="23">
        <f t="shared" si="91"/>
        <v>15477</v>
      </c>
      <c r="U147" s="24">
        <f t="shared" si="92"/>
        <v>55356</v>
      </c>
    </row>
    <row r="148" spans="1:21" ht="20.100000000000001" customHeight="1">
      <c r="A148" s="41">
        <v>44501</v>
      </c>
      <c r="B148" s="23">
        <v>41000</v>
      </c>
      <c r="C148" s="23">
        <f t="shared" ref="C148:C151" si="100">ROUND((B148)*0.28,0)</f>
        <v>11480</v>
      </c>
      <c r="D148" s="23"/>
      <c r="E148" s="23"/>
      <c r="F148" s="25">
        <f t="shared" si="94"/>
        <v>7348</v>
      </c>
      <c r="G148" s="23"/>
      <c r="H148" s="37">
        <f t="shared" si="89"/>
        <v>59828</v>
      </c>
      <c r="I148" s="25"/>
      <c r="J148" s="25">
        <f t="shared" si="90"/>
        <v>59828</v>
      </c>
      <c r="K148" s="25">
        <f t="shared" si="95"/>
        <v>5248</v>
      </c>
      <c r="L148" s="25"/>
      <c r="M148" s="23">
        <f t="shared" si="96"/>
        <v>7348</v>
      </c>
      <c r="N148" s="25"/>
      <c r="O148" s="25"/>
      <c r="P148" s="23"/>
      <c r="Q148" s="23">
        <v>360</v>
      </c>
      <c r="R148" s="25">
        <v>200</v>
      </c>
      <c r="S148" s="25">
        <v>1</v>
      </c>
      <c r="T148" s="23">
        <f t="shared" si="91"/>
        <v>13157</v>
      </c>
      <c r="U148" s="24">
        <f t="shared" si="92"/>
        <v>46671</v>
      </c>
    </row>
    <row r="149" spans="1:21" ht="20.100000000000001" customHeight="1">
      <c r="A149" s="41">
        <v>44531</v>
      </c>
      <c r="B149" s="23">
        <v>41000</v>
      </c>
      <c r="C149" s="23">
        <f t="shared" si="100"/>
        <v>11480</v>
      </c>
      <c r="D149" s="23"/>
      <c r="E149" s="23"/>
      <c r="F149" s="25">
        <f t="shared" si="94"/>
        <v>7348</v>
      </c>
      <c r="G149" s="23"/>
      <c r="H149" s="37">
        <f t="shared" si="89"/>
        <v>59828</v>
      </c>
      <c r="I149" s="25">
        <v>1250</v>
      </c>
      <c r="J149" s="25">
        <f t="shared" si="90"/>
        <v>58578</v>
      </c>
      <c r="K149" s="25">
        <f t="shared" si="95"/>
        <v>5248</v>
      </c>
      <c r="L149" s="25"/>
      <c r="M149" s="23">
        <f t="shared" si="96"/>
        <v>7348</v>
      </c>
      <c r="N149" s="25"/>
      <c r="O149" s="25"/>
      <c r="P149" s="23"/>
      <c r="Q149" s="23">
        <v>360</v>
      </c>
      <c r="R149" s="25">
        <v>200</v>
      </c>
      <c r="S149" s="25">
        <v>1</v>
      </c>
      <c r="T149" s="23">
        <f t="shared" si="91"/>
        <v>13157</v>
      </c>
      <c r="U149" s="24">
        <f t="shared" si="92"/>
        <v>45421</v>
      </c>
    </row>
    <row r="150" spans="1:21" ht="20.100000000000001" customHeight="1">
      <c r="A150" s="41">
        <v>44562</v>
      </c>
      <c r="B150" s="23">
        <v>41000</v>
      </c>
      <c r="C150" s="23">
        <f t="shared" si="100"/>
        <v>11480</v>
      </c>
      <c r="D150" s="23"/>
      <c r="E150" s="23"/>
      <c r="F150" s="25">
        <f t="shared" si="94"/>
        <v>7348</v>
      </c>
      <c r="G150" s="23"/>
      <c r="H150" s="37">
        <f t="shared" si="89"/>
        <v>59828</v>
      </c>
      <c r="I150" s="25">
        <v>1250</v>
      </c>
      <c r="J150" s="25">
        <f t="shared" si="90"/>
        <v>58578</v>
      </c>
      <c r="K150" s="25">
        <f t="shared" si="95"/>
        <v>5248</v>
      </c>
      <c r="L150" s="25"/>
      <c r="M150" s="23">
        <f t="shared" si="96"/>
        <v>7348</v>
      </c>
      <c r="N150" s="25"/>
      <c r="O150" s="25"/>
      <c r="P150" s="23"/>
      <c r="Q150" s="23">
        <v>360</v>
      </c>
      <c r="R150" s="25">
        <v>200</v>
      </c>
      <c r="S150" s="25">
        <v>1</v>
      </c>
      <c r="T150" s="23">
        <f t="shared" si="91"/>
        <v>13157</v>
      </c>
      <c r="U150" s="24">
        <f t="shared" si="92"/>
        <v>45421</v>
      </c>
    </row>
    <row r="151" spans="1:21" ht="20.100000000000001" customHeight="1">
      <c r="A151" s="41">
        <v>44593</v>
      </c>
      <c r="B151" s="23">
        <v>41000</v>
      </c>
      <c r="C151" s="23">
        <f t="shared" si="100"/>
        <v>11480</v>
      </c>
      <c r="D151" s="23"/>
      <c r="E151" s="23"/>
      <c r="F151" s="25">
        <f t="shared" si="94"/>
        <v>7348</v>
      </c>
      <c r="G151" s="23"/>
      <c r="H151" s="37">
        <f t="shared" si="89"/>
        <v>59828</v>
      </c>
      <c r="I151" s="25">
        <v>1250</v>
      </c>
      <c r="J151" s="25">
        <f t="shared" si="90"/>
        <v>58578</v>
      </c>
      <c r="K151" s="25">
        <f t="shared" si="95"/>
        <v>5248</v>
      </c>
      <c r="L151" s="23"/>
      <c r="M151" s="23">
        <f t="shared" si="96"/>
        <v>7348</v>
      </c>
      <c r="N151" s="23"/>
      <c r="O151" s="23"/>
      <c r="P151" s="23"/>
      <c r="Q151" s="23">
        <v>360</v>
      </c>
      <c r="R151" s="25">
        <v>300</v>
      </c>
      <c r="S151" s="25">
        <v>1</v>
      </c>
      <c r="T151" s="23">
        <f t="shared" si="91"/>
        <v>13257</v>
      </c>
      <c r="U151" s="24">
        <f t="shared" si="92"/>
        <v>45321</v>
      </c>
    </row>
    <row r="152" spans="1:21" ht="20.100000000000001" customHeight="1">
      <c r="A152" s="42" t="s">
        <v>4</v>
      </c>
      <c r="B152" s="24">
        <f>SUM(B139:B151)</f>
        <v>515801</v>
      </c>
      <c r="C152" s="24">
        <f t="shared" ref="C152" si="101">SUM(C139:C151)</f>
        <v>105374</v>
      </c>
      <c r="D152" s="24">
        <f t="shared" ref="D152" si="102">SUM(D139:D151)</f>
        <v>0</v>
      </c>
      <c r="E152" s="24">
        <f t="shared" ref="E152" si="103">SUM(E139:E151)</f>
        <v>0</v>
      </c>
      <c r="F152" s="24">
        <f t="shared" ref="F152" si="104">SUM(F139:F151)</f>
        <v>87825</v>
      </c>
      <c r="G152" s="24">
        <f t="shared" ref="G152" si="105">SUM(G139:G151)</f>
        <v>39620</v>
      </c>
      <c r="H152" s="24">
        <f t="shared" ref="H152:U152" si="106">SUM(H139:H151)</f>
        <v>748620</v>
      </c>
      <c r="I152" s="24">
        <f t="shared" si="106"/>
        <v>11250</v>
      </c>
      <c r="J152" s="24">
        <f t="shared" si="106"/>
        <v>737370</v>
      </c>
      <c r="K152" s="24">
        <f t="shared" si="106"/>
        <v>61960</v>
      </c>
      <c r="L152" s="24">
        <f t="shared" si="106"/>
        <v>965</v>
      </c>
      <c r="M152" s="24">
        <f t="shared" si="106"/>
        <v>87825</v>
      </c>
      <c r="N152" s="24">
        <f t="shared" si="106"/>
        <v>0</v>
      </c>
      <c r="O152" s="24">
        <f t="shared" si="106"/>
        <v>0</v>
      </c>
      <c r="P152" s="24">
        <f t="shared" si="106"/>
        <v>0</v>
      </c>
      <c r="Q152" s="24">
        <f t="shared" si="106"/>
        <v>4320</v>
      </c>
      <c r="R152" s="24">
        <f t="shared" si="106"/>
        <v>2500</v>
      </c>
      <c r="S152" s="24">
        <f t="shared" si="106"/>
        <v>13</v>
      </c>
      <c r="T152" s="24">
        <f t="shared" si="106"/>
        <v>157583</v>
      </c>
      <c r="U152" s="24">
        <f t="shared" si="106"/>
        <v>579787</v>
      </c>
    </row>
    <row r="153" spans="1:21" ht="20.100000000000001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ht="20.100000000000001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ht="20.100000000000001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ht="20.100000000000001" customHeight="1">
      <c r="A156" s="69" t="s">
        <v>30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</row>
    <row r="157" spans="1:21" ht="20.100000000000001" customHeight="1">
      <c r="A157" s="69" t="s">
        <v>48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</row>
    <row r="158" spans="1:21" ht="20.100000000000001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ht="20.100000000000001" customHeight="1">
      <c r="A159" s="18" t="s">
        <v>148</v>
      </c>
      <c r="B159" s="18"/>
      <c r="C159" s="18"/>
      <c r="D159" s="18"/>
      <c r="E159" s="18"/>
      <c r="F159" s="18"/>
      <c r="G159" s="18"/>
      <c r="H159" s="18"/>
      <c r="I159" s="31" t="s">
        <v>149</v>
      </c>
      <c r="J159" s="19"/>
      <c r="K159" s="19"/>
      <c r="L159" s="19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ht="20.100000000000001" customHeight="1">
      <c r="A160" s="18"/>
      <c r="B160" s="18"/>
      <c r="C160" s="18"/>
      <c r="D160" s="18"/>
      <c r="E160" s="18"/>
      <c r="F160" s="18"/>
      <c r="G160" s="18"/>
      <c r="H160" s="18"/>
      <c r="I160" s="31"/>
      <c r="J160" s="19"/>
      <c r="K160" s="19"/>
      <c r="L160" s="19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ht="39.950000000000003" customHeight="1">
      <c r="A161" s="54" t="s">
        <v>0</v>
      </c>
      <c r="B161" s="54" t="s">
        <v>1</v>
      </c>
      <c r="C161" s="54" t="s">
        <v>2</v>
      </c>
      <c r="D161" s="54" t="s">
        <v>3</v>
      </c>
      <c r="E161" s="54" t="s">
        <v>106</v>
      </c>
      <c r="F161" s="54" t="s">
        <v>144</v>
      </c>
      <c r="G161" s="54" t="s">
        <v>19</v>
      </c>
      <c r="H161" s="55" t="s">
        <v>4</v>
      </c>
      <c r="I161" s="54" t="s">
        <v>133</v>
      </c>
      <c r="J161" s="54" t="s">
        <v>5</v>
      </c>
      <c r="K161" s="54" t="s">
        <v>9</v>
      </c>
      <c r="L161" s="54" t="s">
        <v>17</v>
      </c>
      <c r="M161" s="54" t="s">
        <v>125</v>
      </c>
      <c r="N161" s="54" t="s">
        <v>28</v>
      </c>
      <c r="O161" s="54" t="s">
        <v>16</v>
      </c>
      <c r="P161" s="54" t="s">
        <v>143</v>
      </c>
      <c r="Q161" s="54" t="s">
        <v>6</v>
      </c>
      <c r="R161" s="54" t="s">
        <v>130</v>
      </c>
      <c r="S161" s="54" t="s">
        <v>121</v>
      </c>
      <c r="T161" s="54" t="s">
        <v>5</v>
      </c>
      <c r="U161" s="54" t="s">
        <v>7</v>
      </c>
    </row>
    <row r="162" spans="1:21" ht="20.100000000000001" customHeight="1">
      <c r="A162" s="41">
        <v>44256</v>
      </c>
      <c r="B162" s="23">
        <v>55100</v>
      </c>
      <c r="C162" s="23">
        <f>ROUND((B162)*0.17,0)</f>
        <v>9367</v>
      </c>
      <c r="D162" s="23">
        <f>ROUND((B162)*0.16,0)</f>
        <v>8816</v>
      </c>
      <c r="E162" s="23">
        <f>400+180</f>
        <v>580</v>
      </c>
      <c r="F162" s="25">
        <f>ROUNDUP(((B162+C162)*0.14),0)</f>
        <v>9026</v>
      </c>
      <c r="G162" s="25"/>
      <c r="H162" s="37">
        <f t="shared" ref="H162:H172" si="107">SUM(B162:G162)</f>
        <v>82889</v>
      </c>
      <c r="I162" s="25"/>
      <c r="J162" s="25">
        <f t="shared" ref="J162:J172" si="108">H162-I162</f>
        <v>82889</v>
      </c>
      <c r="K162" s="25">
        <f>ROUNDUP(((B162+C162)*0.1),0)</f>
        <v>6447</v>
      </c>
      <c r="L162" s="25"/>
      <c r="M162" s="23">
        <f>F162</f>
        <v>9026</v>
      </c>
      <c r="N162" s="25"/>
      <c r="O162" s="25"/>
      <c r="P162" s="23">
        <v>1200</v>
      </c>
      <c r="Q162" s="23">
        <v>360</v>
      </c>
      <c r="R162" s="25">
        <v>200</v>
      </c>
      <c r="S162" s="25">
        <v>1</v>
      </c>
      <c r="T162" s="23">
        <f t="shared" ref="T162:T172" si="109">S162+R162+Q162+P162+O162+N162+M162+L162+K162</f>
        <v>17234</v>
      </c>
      <c r="U162" s="24">
        <f t="shared" ref="U162:U172" si="110">J162-T162</f>
        <v>65655</v>
      </c>
    </row>
    <row r="163" spans="1:21" ht="20.100000000000001" customHeight="1">
      <c r="A163" s="41">
        <v>44287</v>
      </c>
      <c r="B163" s="23">
        <v>55100</v>
      </c>
      <c r="C163" s="23">
        <f t="shared" ref="C163:C167" si="111">ROUND((B163)*0.17,0)</f>
        <v>9367</v>
      </c>
      <c r="D163" s="23">
        <f t="shared" ref="D163:D166" si="112">ROUND((B163)*0.16,0)</f>
        <v>8816</v>
      </c>
      <c r="E163" s="23">
        <f t="shared" ref="E163:E166" si="113">400+180</f>
        <v>580</v>
      </c>
      <c r="F163" s="25">
        <f t="shared" ref="F163:F172" si="114">ROUNDUP(((B163+C163)*0.14),0)</f>
        <v>9026</v>
      </c>
      <c r="G163" s="25"/>
      <c r="H163" s="37">
        <f t="shared" si="107"/>
        <v>82889</v>
      </c>
      <c r="I163" s="25"/>
      <c r="J163" s="25">
        <f t="shared" si="108"/>
        <v>82889</v>
      </c>
      <c r="K163" s="25">
        <f t="shared" ref="K163:K172" si="115">ROUNDUP(((B163+C163)*0.1),0)</f>
        <v>6447</v>
      </c>
      <c r="L163" s="25"/>
      <c r="M163" s="23">
        <f t="shared" ref="M163:M172" si="116">F163</f>
        <v>9026</v>
      </c>
      <c r="N163" s="25"/>
      <c r="O163" s="25"/>
      <c r="P163" s="23">
        <v>1200</v>
      </c>
      <c r="Q163" s="23">
        <v>360</v>
      </c>
      <c r="R163" s="25">
        <v>200</v>
      </c>
      <c r="S163" s="25">
        <v>1</v>
      </c>
      <c r="T163" s="23">
        <f t="shared" si="109"/>
        <v>17234</v>
      </c>
      <c r="U163" s="24">
        <f t="shared" si="110"/>
        <v>65655</v>
      </c>
    </row>
    <row r="164" spans="1:21" ht="20.100000000000001" customHeight="1">
      <c r="A164" s="41">
        <v>44317</v>
      </c>
      <c r="B164" s="23">
        <v>55100</v>
      </c>
      <c r="C164" s="23">
        <f t="shared" si="111"/>
        <v>9367</v>
      </c>
      <c r="D164" s="23">
        <f t="shared" si="112"/>
        <v>8816</v>
      </c>
      <c r="E164" s="23">
        <f t="shared" si="113"/>
        <v>580</v>
      </c>
      <c r="F164" s="25">
        <f t="shared" si="114"/>
        <v>9026</v>
      </c>
      <c r="G164" s="25"/>
      <c r="H164" s="37">
        <f t="shared" si="107"/>
        <v>82889</v>
      </c>
      <c r="I164" s="25"/>
      <c r="J164" s="25">
        <f t="shared" si="108"/>
        <v>82889</v>
      </c>
      <c r="K164" s="25">
        <f t="shared" si="115"/>
        <v>6447</v>
      </c>
      <c r="L164" s="25"/>
      <c r="M164" s="23">
        <f t="shared" si="116"/>
        <v>9026</v>
      </c>
      <c r="N164" s="25"/>
      <c r="O164" s="25"/>
      <c r="P164" s="23">
        <v>1200</v>
      </c>
      <c r="Q164" s="23">
        <v>360</v>
      </c>
      <c r="R164" s="25">
        <v>200</v>
      </c>
      <c r="S164" s="25">
        <v>1</v>
      </c>
      <c r="T164" s="23">
        <f t="shared" si="109"/>
        <v>17234</v>
      </c>
      <c r="U164" s="24">
        <f t="shared" si="110"/>
        <v>65655</v>
      </c>
    </row>
    <row r="165" spans="1:21" ht="20.100000000000001" customHeight="1">
      <c r="A165" s="41">
        <v>44348</v>
      </c>
      <c r="B165" s="23">
        <v>55100</v>
      </c>
      <c r="C165" s="23">
        <f t="shared" si="111"/>
        <v>9367</v>
      </c>
      <c r="D165" s="23">
        <f t="shared" si="112"/>
        <v>8816</v>
      </c>
      <c r="E165" s="23">
        <f t="shared" si="113"/>
        <v>580</v>
      </c>
      <c r="F165" s="25">
        <f t="shared" si="114"/>
        <v>9026</v>
      </c>
      <c r="G165" s="23"/>
      <c r="H165" s="37">
        <f t="shared" si="107"/>
        <v>82889</v>
      </c>
      <c r="I165" s="25"/>
      <c r="J165" s="25">
        <f t="shared" si="108"/>
        <v>82889</v>
      </c>
      <c r="K165" s="25">
        <f t="shared" si="115"/>
        <v>6447</v>
      </c>
      <c r="L165" s="25"/>
      <c r="M165" s="23">
        <f t="shared" si="116"/>
        <v>9026</v>
      </c>
      <c r="N165" s="25"/>
      <c r="O165" s="25"/>
      <c r="P165" s="23">
        <v>1200</v>
      </c>
      <c r="Q165" s="23">
        <v>360</v>
      </c>
      <c r="R165" s="25">
        <v>200</v>
      </c>
      <c r="S165" s="25">
        <v>1</v>
      </c>
      <c r="T165" s="23">
        <f t="shared" si="109"/>
        <v>17234</v>
      </c>
      <c r="U165" s="24">
        <f t="shared" si="110"/>
        <v>65655</v>
      </c>
    </row>
    <row r="166" spans="1:21" ht="20.100000000000001" customHeight="1">
      <c r="A166" s="41">
        <v>44378</v>
      </c>
      <c r="B166" s="23">
        <v>56800</v>
      </c>
      <c r="C166" s="23">
        <f t="shared" si="111"/>
        <v>9656</v>
      </c>
      <c r="D166" s="23">
        <f t="shared" si="112"/>
        <v>9088</v>
      </c>
      <c r="E166" s="23">
        <f t="shared" si="113"/>
        <v>580</v>
      </c>
      <c r="F166" s="25">
        <f t="shared" si="114"/>
        <v>9304</v>
      </c>
      <c r="G166" s="23"/>
      <c r="H166" s="37">
        <f t="shared" si="107"/>
        <v>85428</v>
      </c>
      <c r="I166" s="25"/>
      <c r="J166" s="25">
        <f t="shared" si="108"/>
        <v>85428</v>
      </c>
      <c r="K166" s="25">
        <f t="shared" si="115"/>
        <v>6646</v>
      </c>
      <c r="L166" s="25"/>
      <c r="M166" s="23">
        <f t="shared" si="116"/>
        <v>9304</v>
      </c>
      <c r="N166" s="25"/>
      <c r="O166" s="25"/>
      <c r="P166" s="23">
        <v>1200</v>
      </c>
      <c r="Q166" s="23">
        <v>360</v>
      </c>
      <c r="R166" s="25">
        <v>200</v>
      </c>
      <c r="S166" s="25">
        <v>1</v>
      </c>
      <c r="T166" s="23">
        <f t="shared" si="109"/>
        <v>17711</v>
      </c>
      <c r="U166" s="24">
        <f t="shared" si="110"/>
        <v>67717</v>
      </c>
    </row>
    <row r="167" spans="1:21" ht="31.5" customHeight="1">
      <c r="A167" s="43" t="s">
        <v>110</v>
      </c>
      <c r="B167" s="23">
        <v>113600</v>
      </c>
      <c r="C167" s="23">
        <f t="shared" si="111"/>
        <v>19312</v>
      </c>
      <c r="D167" s="23">
        <v>10700</v>
      </c>
      <c r="E167" s="23">
        <v>800</v>
      </c>
      <c r="F167" s="25">
        <f t="shared" si="114"/>
        <v>18608</v>
      </c>
      <c r="G167" s="23">
        <v>43716</v>
      </c>
      <c r="H167" s="37">
        <f t="shared" si="107"/>
        <v>206736</v>
      </c>
      <c r="I167" s="25">
        <v>1250</v>
      </c>
      <c r="J167" s="25">
        <f t="shared" si="108"/>
        <v>205486</v>
      </c>
      <c r="K167" s="25">
        <f t="shared" si="115"/>
        <v>13292</v>
      </c>
      <c r="L167" s="25"/>
      <c r="M167" s="23">
        <f t="shared" si="116"/>
        <v>18608</v>
      </c>
      <c r="N167" s="25"/>
      <c r="O167" s="25"/>
      <c r="P167" s="23">
        <v>5400</v>
      </c>
      <c r="Q167" s="23">
        <v>720</v>
      </c>
      <c r="R167" s="25">
        <v>400</v>
      </c>
      <c r="S167" s="25">
        <v>2</v>
      </c>
      <c r="T167" s="23">
        <f t="shared" si="109"/>
        <v>38422</v>
      </c>
      <c r="U167" s="24">
        <f t="shared" si="110"/>
        <v>167064</v>
      </c>
    </row>
    <row r="168" spans="1:21" ht="20.100000000000001" customHeight="1">
      <c r="A168" s="41">
        <v>44470</v>
      </c>
      <c r="B168" s="23">
        <v>56800</v>
      </c>
      <c r="C168" s="23">
        <f>ROUND((B168)*0.28,0)</f>
        <v>15904</v>
      </c>
      <c r="D168" s="23">
        <f>ROUND((B168)*0.09,0)</f>
        <v>5112</v>
      </c>
      <c r="E168" s="23">
        <v>400</v>
      </c>
      <c r="F168" s="25">
        <v>12059</v>
      </c>
      <c r="G168" s="23">
        <v>13375</v>
      </c>
      <c r="H168" s="37">
        <f t="shared" si="107"/>
        <v>103650</v>
      </c>
      <c r="I168" s="25"/>
      <c r="J168" s="25">
        <f t="shared" si="108"/>
        <v>103650</v>
      </c>
      <c r="K168" s="25">
        <f t="shared" si="115"/>
        <v>7271</v>
      </c>
      <c r="L168" s="25">
        <v>1340</v>
      </c>
      <c r="M168" s="23">
        <f t="shared" si="116"/>
        <v>12059</v>
      </c>
      <c r="N168" s="25"/>
      <c r="O168" s="25"/>
      <c r="P168" s="23"/>
      <c r="Q168" s="23">
        <v>360</v>
      </c>
      <c r="R168" s="25">
        <v>200</v>
      </c>
      <c r="S168" s="25">
        <v>1</v>
      </c>
      <c r="T168" s="23">
        <f t="shared" si="109"/>
        <v>21231</v>
      </c>
      <c r="U168" s="24">
        <f t="shared" si="110"/>
        <v>82419</v>
      </c>
    </row>
    <row r="169" spans="1:21" ht="20.100000000000001" customHeight="1">
      <c r="A169" s="41">
        <v>44501</v>
      </c>
      <c r="B169" s="23">
        <v>56800</v>
      </c>
      <c r="C169" s="23">
        <f t="shared" ref="C169:C172" si="117">ROUND((B169)*0.28,0)</f>
        <v>15904</v>
      </c>
      <c r="D169" s="23">
        <f t="shared" ref="D169:D172" si="118">ROUND((B169)*0.09,0)</f>
        <v>5112</v>
      </c>
      <c r="E169" s="23">
        <v>400</v>
      </c>
      <c r="F169" s="25">
        <f t="shared" si="114"/>
        <v>10179</v>
      </c>
      <c r="G169" s="23"/>
      <c r="H169" s="37">
        <f t="shared" si="107"/>
        <v>88395</v>
      </c>
      <c r="I169" s="25"/>
      <c r="J169" s="25">
        <f t="shared" si="108"/>
        <v>88395</v>
      </c>
      <c r="K169" s="25">
        <f t="shared" si="115"/>
        <v>7271</v>
      </c>
      <c r="L169" s="25"/>
      <c r="M169" s="23">
        <f t="shared" si="116"/>
        <v>10179</v>
      </c>
      <c r="N169" s="25"/>
      <c r="O169" s="25"/>
      <c r="P169" s="23">
        <v>1200</v>
      </c>
      <c r="Q169" s="23">
        <v>360</v>
      </c>
      <c r="R169" s="25">
        <v>200</v>
      </c>
      <c r="S169" s="25">
        <v>1</v>
      </c>
      <c r="T169" s="23">
        <f t="shared" si="109"/>
        <v>19211</v>
      </c>
      <c r="U169" s="24">
        <f t="shared" si="110"/>
        <v>69184</v>
      </c>
    </row>
    <row r="170" spans="1:21" ht="20.100000000000001" customHeight="1">
      <c r="A170" s="41">
        <v>44531</v>
      </c>
      <c r="B170" s="23">
        <v>56800</v>
      </c>
      <c r="C170" s="23">
        <f t="shared" si="117"/>
        <v>15904</v>
      </c>
      <c r="D170" s="23">
        <f t="shared" si="118"/>
        <v>5112</v>
      </c>
      <c r="E170" s="23">
        <v>400</v>
      </c>
      <c r="F170" s="25">
        <f t="shared" si="114"/>
        <v>10179</v>
      </c>
      <c r="G170" s="23"/>
      <c r="H170" s="37">
        <f t="shared" si="107"/>
        <v>88395</v>
      </c>
      <c r="I170" s="25">
        <v>1250</v>
      </c>
      <c r="J170" s="25">
        <f t="shared" si="108"/>
        <v>87145</v>
      </c>
      <c r="K170" s="25">
        <f t="shared" si="115"/>
        <v>7271</v>
      </c>
      <c r="L170" s="25"/>
      <c r="M170" s="23">
        <f t="shared" si="116"/>
        <v>10179</v>
      </c>
      <c r="N170" s="25"/>
      <c r="O170" s="25"/>
      <c r="P170" s="23">
        <v>2000</v>
      </c>
      <c r="Q170" s="23">
        <v>360</v>
      </c>
      <c r="R170" s="25">
        <v>200</v>
      </c>
      <c r="S170" s="25">
        <v>1</v>
      </c>
      <c r="T170" s="23">
        <f t="shared" si="109"/>
        <v>20011</v>
      </c>
      <c r="U170" s="24">
        <f t="shared" si="110"/>
        <v>67134</v>
      </c>
    </row>
    <row r="171" spans="1:21" ht="20.100000000000001" customHeight="1">
      <c r="A171" s="41">
        <v>44562</v>
      </c>
      <c r="B171" s="23">
        <v>56800</v>
      </c>
      <c r="C171" s="23">
        <f t="shared" si="117"/>
        <v>15904</v>
      </c>
      <c r="D171" s="23">
        <f t="shared" si="118"/>
        <v>5112</v>
      </c>
      <c r="E171" s="23">
        <v>400</v>
      </c>
      <c r="F171" s="25">
        <f t="shared" si="114"/>
        <v>10179</v>
      </c>
      <c r="G171" s="23"/>
      <c r="H171" s="37">
        <f t="shared" si="107"/>
        <v>88395</v>
      </c>
      <c r="I171" s="25">
        <v>1250</v>
      </c>
      <c r="J171" s="25">
        <f t="shared" si="108"/>
        <v>87145</v>
      </c>
      <c r="K171" s="25">
        <f t="shared" si="115"/>
        <v>7271</v>
      </c>
      <c r="L171" s="25"/>
      <c r="M171" s="23">
        <f t="shared" si="116"/>
        <v>10179</v>
      </c>
      <c r="N171" s="25"/>
      <c r="O171" s="25"/>
      <c r="P171" s="23">
        <v>2000</v>
      </c>
      <c r="Q171" s="23">
        <v>360</v>
      </c>
      <c r="R171" s="25">
        <v>200</v>
      </c>
      <c r="S171" s="25">
        <v>1</v>
      </c>
      <c r="T171" s="23">
        <f t="shared" si="109"/>
        <v>20011</v>
      </c>
      <c r="U171" s="24">
        <f t="shared" si="110"/>
        <v>67134</v>
      </c>
    </row>
    <row r="172" spans="1:21" ht="20.100000000000001" customHeight="1">
      <c r="A172" s="41">
        <v>44593</v>
      </c>
      <c r="B172" s="23">
        <v>56800</v>
      </c>
      <c r="C172" s="23">
        <f t="shared" si="117"/>
        <v>15904</v>
      </c>
      <c r="D172" s="23">
        <f t="shared" si="118"/>
        <v>5112</v>
      </c>
      <c r="E172" s="23">
        <v>400</v>
      </c>
      <c r="F172" s="25">
        <f t="shared" si="114"/>
        <v>10179</v>
      </c>
      <c r="G172" s="23"/>
      <c r="H172" s="37">
        <f t="shared" si="107"/>
        <v>88395</v>
      </c>
      <c r="I172" s="25">
        <v>1250</v>
      </c>
      <c r="J172" s="25">
        <f t="shared" si="108"/>
        <v>87145</v>
      </c>
      <c r="K172" s="25">
        <f t="shared" si="115"/>
        <v>7271</v>
      </c>
      <c r="L172" s="23"/>
      <c r="M172" s="23">
        <f t="shared" si="116"/>
        <v>10179</v>
      </c>
      <c r="N172" s="23"/>
      <c r="O172" s="23"/>
      <c r="P172" s="23"/>
      <c r="Q172" s="23">
        <v>360</v>
      </c>
      <c r="R172" s="25">
        <v>300</v>
      </c>
      <c r="S172" s="25">
        <v>1</v>
      </c>
      <c r="T172" s="23">
        <f t="shared" si="109"/>
        <v>18111</v>
      </c>
      <c r="U172" s="24">
        <f t="shared" si="110"/>
        <v>69034</v>
      </c>
    </row>
    <row r="173" spans="1:21" ht="20.100000000000001" customHeight="1">
      <c r="A173" s="42" t="s">
        <v>4</v>
      </c>
      <c r="B173" s="24">
        <f>SUM(B162:B172)</f>
        <v>674800</v>
      </c>
      <c r="C173" s="24">
        <f t="shared" ref="C173:U173" si="119">SUM(C162:C172)</f>
        <v>145956</v>
      </c>
      <c r="D173" s="24">
        <f t="shared" si="119"/>
        <v>80612</v>
      </c>
      <c r="E173" s="24">
        <f t="shared" si="119"/>
        <v>5700</v>
      </c>
      <c r="F173" s="24">
        <f t="shared" si="119"/>
        <v>116791</v>
      </c>
      <c r="G173" s="24">
        <f t="shared" si="119"/>
        <v>57091</v>
      </c>
      <c r="H173" s="24">
        <f t="shared" si="119"/>
        <v>1080950</v>
      </c>
      <c r="I173" s="24">
        <f t="shared" si="119"/>
        <v>5000</v>
      </c>
      <c r="J173" s="24">
        <f t="shared" si="119"/>
        <v>1075950</v>
      </c>
      <c r="K173" s="24">
        <f t="shared" si="119"/>
        <v>82081</v>
      </c>
      <c r="L173" s="24">
        <f t="shared" si="119"/>
        <v>1340</v>
      </c>
      <c r="M173" s="24">
        <f t="shared" si="119"/>
        <v>116791</v>
      </c>
      <c r="N173" s="24">
        <f t="shared" si="119"/>
        <v>0</v>
      </c>
      <c r="O173" s="24">
        <f t="shared" si="119"/>
        <v>0</v>
      </c>
      <c r="P173" s="24">
        <f t="shared" si="119"/>
        <v>16600</v>
      </c>
      <c r="Q173" s="24">
        <f t="shared" si="119"/>
        <v>4320</v>
      </c>
      <c r="R173" s="24">
        <f t="shared" si="119"/>
        <v>2500</v>
      </c>
      <c r="S173" s="24">
        <f t="shared" si="119"/>
        <v>12</v>
      </c>
      <c r="T173" s="24">
        <f t="shared" si="119"/>
        <v>223644</v>
      </c>
      <c r="U173" s="24">
        <f t="shared" si="119"/>
        <v>852306</v>
      </c>
    </row>
    <row r="174" spans="1:21" ht="20.100000000000001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ht="20.100000000000001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ht="20.100000000000001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ht="20.100000000000001" customHeight="1">
      <c r="A177" s="69" t="s">
        <v>30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</row>
    <row r="178" spans="1:21" ht="20.100000000000001" customHeight="1">
      <c r="A178" s="69" t="s">
        <v>48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 spans="1:21" ht="20.100000000000001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ht="20.100000000000001" customHeight="1">
      <c r="A180" s="18" t="s">
        <v>221</v>
      </c>
      <c r="B180" s="18"/>
      <c r="C180" s="18"/>
      <c r="D180" s="18"/>
      <c r="E180" s="18"/>
      <c r="F180" s="18"/>
      <c r="G180" s="18"/>
      <c r="H180" s="18"/>
      <c r="I180" s="31" t="s">
        <v>222</v>
      </c>
      <c r="J180" s="19"/>
      <c r="K180" s="19"/>
      <c r="L180" s="19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ht="20.100000000000001" customHeight="1">
      <c r="A181" s="18"/>
      <c r="B181" s="18"/>
      <c r="C181" s="18"/>
      <c r="D181" s="18"/>
      <c r="E181" s="18"/>
      <c r="F181" s="18"/>
      <c r="G181" s="18"/>
      <c r="H181" s="18"/>
      <c r="I181" s="31"/>
      <c r="J181" s="19"/>
      <c r="K181" s="19"/>
      <c r="L181" s="19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ht="39.950000000000003" customHeight="1">
      <c r="A182" s="54" t="s">
        <v>0</v>
      </c>
      <c r="B182" s="54" t="s">
        <v>1</v>
      </c>
      <c r="C182" s="54" t="s">
        <v>2</v>
      </c>
      <c r="D182" s="54" t="s">
        <v>3</v>
      </c>
      <c r="E182" s="54" t="s">
        <v>104</v>
      </c>
      <c r="F182" s="54" t="s">
        <v>144</v>
      </c>
      <c r="G182" s="54" t="s">
        <v>19</v>
      </c>
      <c r="H182" s="55" t="s">
        <v>4</v>
      </c>
      <c r="I182" s="54" t="s">
        <v>133</v>
      </c>
      <c r="J182" s="54" t="s">
        <v>5</v>
      </c>
      <c r="K182" s="54" t="s">
        <v>9</v>
      </c>
      <c r="L182" s="54" t="s">
        <v>17</v>
      </c>
      <c r="M182" s="54" t="s">
        <v>125</v>
      </c>
      <c r="N182" s="54" t="s">
        <v>28</v>
      </c>
      <c r="O182" s="54" t="s">
        <v>16</v>
      </c>
      <c r="P182" s="54" t="s">
        <v>143</v>
      </c>
      <c r="Q182" s="54" t="s">
        <v>6</v>
      </c>
      <c r="R182" s="54" t="s">
        <v>130</v>
      </c>
      <c r="S182" s="54" t="s">
        <v>121</v>
      </c>
      <c r="T182" s="54" t="s">
        <v>5</v>
      </c>
      <c r="U182" s="54" t="s">
        <v>7</v>
      </c>
    </row>
    <row r="183" spans="1:21" ht="20.100000000000001" customHeight="1">
      <c r="A183" s="41">
        <v>44256</v>
      </c>
      <c r="B183" s="24">
        <v>29600</v>
      </c>
      <c r="C183" s="23">
        <f>ROUND((B183)*0.17,0)</f>
        <v>5032</v>
      </c>
      <c r="D183" s="23"/>
      <c r="E183" s="23"/>
      <c r="F183" s="25">
        <f>ROUNDUP(((B183+C183)*0.14),0)</f>
        <v>4849</v>
      </c>
      <c r="G183" s="25"/>
      <c r="H183" s="37">
        <f t="shared" ref="H183:H194" si="120">SUM(B183:G183)</f>
        <v>39481</v>
      </c>
      <c r="I183" s="25">
        <v>1250</v>
      </c>
      <c r="J183" s="25">
        <f t="shared" ref="J183:J194" si="121">H183-I183</f>
        <v>38231</v>
      </c>
      <c r="K183" s="25">
        <f>ROUNDUP(((B183+C183)*0.1),0)</f>
        <v>3464</v>
      </c>
      <c r="L183" s="25"/>
      <c r="M183" s="23">
        <f>F183</f>
        <v>4849</v>
      </c>
      <c r="N183" s="25"/>
      <c r="O183" s="25">
        <v>255</v>
      </c>
      <c r="P183" s="23"/>
      <c r="Q183" s="23">
        <v>360</v>
      </c>
      <c r="R183" s="25">
        <v>200</v>
      </c>
      <c r="S183" s="25">
        <v>1</v>
      </c>
      <c r="T183" s="23">
        <f t="shared" ref="T183:T194" si="122">S183+R183+Q183+P183+O183+N183+M183+L183+K183</f>
        <v>9129</v>
      </c>
      <c r="U183" s="24">
        <f t="shared" ref="U183:U194" si="123">J183-T183</f>
        <v>29102</v>
      </c>
    </row>
    <row r="184" spans="1:21" ht="20.100000000000001" customHeight="1">
      <c r="A184" s="41">
        <v>44287</v>
      </c>
      <c r="B184" s="24">
        <v>29600</v>
      </c>
      <c r="C184" s="23">
        <f t="shared" ref="C184:C189" si="124">ROUND((B184)*0.17,0)</f>
        <v>5032</v>
      </c>
      <c r="D184" s="23"/>
      <c r="E184" s="23"/>
      <c r="F184" s="25">
        <f t="shared" ref="F184:F194" si="125">ROUNDUP(((B184+C184)*0.14),0)</f>
        <v>4849</v>
      </c>
      <c r="G184" s="25"/>
      <c r="H184" s="37">
        <f t="shared" si="120"/>
        <v>39481</v>
      </c>
      <c r="I184" s="25">
        <v>1250</v>
      </c>
      <c r="J184" s="25">
        <f t="shared" si="121"/>
        <v>38231</v>
      </c>
      <c r="K184" s="25">
        <f t="shared" ref="K184:K194" si="126">ROUNDUP(((B184+C184)*0.1),0)</f>
        <v>3464</v>
      </c>
      <c r="L184" s="25"/>
      <c r="M184" s="23">
        <f t="shared" ref="M184:M194" si="127">F184</f>
        <v>4849</v>
      </c>
      <c r="N184" s="25"/>
      <c r="O184" s="25">
        <v>255</v>
      </c>
      <c r="P184" s="23"/>
      <c r="Q184" s="23">
        <v>360</v>
      </c>
      <c r="R184" s="25">
        <v>200</v>
      </c>
      <c r="S184" s="25">
        <v>1</v>
      </c>
      <c r="T184" s="23">
        <f t="shared" si="122"/>
        <v>9129</v>
      </c>
      <c r="U184" s="24">
        <f t="shared" si="123"/>
        <v>29102</v>
      </c>
    </row>
    <row r="185" spans="1:21" ht="20.100000000000001" customHeight="1">
      <c r="A185" s="41">
        <v>44317</v>
      </c>
      <c r="B185" s="24">
        <v>29600</v>
      </c>
      <c r="C185" s="23">
        <f t="shared" si="124"/>
        <v>5032</v>
      </c>
      <c r="D185" s="23"/>
      <c r="E185" s="23"/>
      <c r="F185" s="25">
        <f t="shared" si="125"/>
        <v>4849</v>
      </c>
      <c r="G185" s="25"/>
      <c r="H185" s="37">
        <f t="shared" si="120"/>
        <v>39481</v>
      </c>
      <c r="I185" s="25">
        <v>1250</v>
      </c>
      <c r="J185" s="25">
        <f t="shared" si="121"/>
        <v>38231</v>
      </c>
      <c r="K185" s="25">
        <f t="shared" si="126"/>
        <v>3464</v>
      </c>
      <c r="L185" s="25"/>
      <c r="M185" s="23">
        <f t="shared" si="127"/>
        <v>4849</v>
      </c>
      <c r="N185" s="25"/>
      <c r="O185" s="25">
        <v>255</v>
      </c>
      <c r="P185" s="23"/>
      <c r="Q185" s="23">
        <v>360</v>
      </c>
      <c r="R185" s="25">
        <v>200</v>
      </c>
      <c r="S185" s="25">
        <v>1</v>
      </c>
      <c r="T185" s="23">
        <f t="shared" si="122"/>
        <v>9129</v>
      </c>
      <c r="U185" s="24">
        <f t="shared" si="123"/>
        <v>29102</v>
      </c>
    </row>
    <row r="186" spans="1:21" ht="20.100000000000001" customHeight="1">
      <c r="A186" s="41">
        <v>44348</v>
      </c>
      <c r="B186" s="24">
        <v>29600</v>
      </c>
      <c r="C186" s="23">
        <f t="shared" si="124"/>
        <v>5032</v>
      </c>
      <c r="D186" s="23"/>
      <c r="E186" s="23"/>
      <c r="F186" s="25">
        <f t="shared" si="125"/>
        <v>4849</v>
      </c>
      <c r="G186" s="23"/>
      <c r="H186" s="37">
        <f t="shared" si="120"/>
        <v>39481</v>
      </c>
      <c r="I186" s="25">
        <v>1250</v>
      </c>
      <c r="J186" s="25">
        <f t="shared" si="121"/>
        <v>38231</v>
      </c>
      <c r="K186" s="25">
        <f t="shared" si="126"/>
        <v>3464</v>
      </c>
      <c r="L186" s="25"/>
      <c r="M186" s="23">
        <f t="shared" si="127"/>
        <v>4849</v>
      </c>
      <c r="N186" s="25"/>
      <c r="O186" s="25">
        <v>255</v>
      </c>
      <c r="P186" s="23"/>
      <c r="Q186" s="23">
        <v>360</v>
      </c>
      <c r="R186" s="25">
        <v>200</v>
      </c>
      <c r="S186" s="25">
        <v>1</v>
      </c>
      <c r="T186" s="23">
        <f t="shared" si="122"/>
        <v>9129</v>
      </c>
      <c r="U186" s="24">
        <f t="shared" si="123"/>
        <v>29102</v>
      </c>
    </row>
    <row r="187" spans="1:21" ht="20.100000000000001" customHeight="1">
      <c r="A187" s="41">
        <v>44378</v>
      </c>
      <c r="B187" s="24">
        <v>30500</v>
      </c>
      <c r="C187" s="23">
        <f t="shared" si="124"/>
        <v>5185</v>
      </c>
      <c r="D187" s="23"/>
      <c r="E187" s="23"/>
      <c r="F187" s="25">
        <f t="shared" si="125"/>
        <v>4996</v>
      </c>
      <c r="G187" s="23"/>
      <c r="H187" s="37">
        <f t="shared" si="120"/>
        <v>40681</v>
      </c>
      <c r="I187" s="25">
        <v>1250</v>
      </c>
      <c r="J187" s="25">
        <f t="shared" si="121"/>
        <v>39431</v>
      </c>
      <c r="K187" s="25">
        <f t="shared" si="126"/>
        <v>3569</v>
      </c>
      <c r="L187" s="25"/>
      <c r="M187" s="23">
        <f t="shared" si="127"/>
        <v>4996</v>
      </c>
      <c r="N187" s="25"/>
      <c r="O187" s="25">
        <v>255</v>
      </c>
      <c r="P187" s="23"/>
      <c r="Q187" s="23">
        <v>360</v>
      </c>
      <c r="R187" s="25">
        <v>200</v>
      </c>
      <c r="S187" s="25">
        <v>1</v>
      </c>
      <c r="T187" s="23">
        <f t="shared" si="122"/>
        <v>9381</v>
      </c>
      <c r="U187" s="24">
        <f t="shared" si="123"/>
        <v>30050</v>
      </c>
    </row>
    <row r="188" spans="1:21" ht="20.100000000000001" customHeight="1">
      <c r="A188" s="41">
        <v>44409</v>
      </c>
      <c r="B188" s="24">
        <v>30500</v>
      </c>
      <c r="C188" s="23">
        <f t="shared" si="124"/>
        <v>5185</v>
      </c>
      <c r="D188" s="23"/>
      <c r="E188" s="23"/>
      <c r="F188" s="25">
        <f t="shared" si="125"/>
        <v>4996</v>
      </c>
      <c r="G188" s="23">
        <v>22276</v>
      </c>
      <c r="H188" s="37">
        <f t="shared" si="120"/>
        <v>62957</v>
      </c>
      <c r="I188" s="25">
        <v>1250</v>
      </c>
      <c r="J188" s="25">
        <f t="shared" si="121"/>
        <v>61707</v>
      </c>
      <c r="K188" s="25">
        <f t="shared" si="126"/>
        <v>3569</v>
      </c>
      <c r="L188" s="25"/>
      <c r="M188" s="23">
        <f t="shared" si="127"/>
        <v>4996</v>
      </c>
      <c r="N188" s="25"/>
      <c r="O188" s="25">
        <v>255</v>
      </c>
      <c r="P188" s="23"/>
      <c r="Q188" s="23">
        <v>360</v>
      </c>
      <c r="R188" s="25">
        <v>200</v>
      </c>
      <c r="S188" s="25">
        <v>1</v>
      </c>
      <c r="T188" s="23">
        <f t="shared" si="122"/>
        <v>9381</v>
      </c>
      <c r="U188" s="24">
        <f t="shared" si="123"/>
        <v>52326</v>
      </c>
    </row>
    <row r="189" spans="1:21" ht="20.100000000000001" customHeight="1">
      <c r="A189" s="41">
        <v>44440</v>
      </c>
      <c r="B189" s="24">
        <v>30500</v>
      </c>
      <c r="C189" s="23">
        <f t="shared" si="124"/>
        <v>5185</v>
      </c>
      <c r="D189" s="23"/>
      <c r="E189" s="23"/>
      <c r="F189" s="25">
        <f t="shared" si="125"/>
        <v>4996</v>
      </c>
      <c r="G189" s="23"/>
      <c r="H189" s="37">
        <f t="shared" si="120"/>
        <v>40681</v>
      </c>
      <c r="I189" s="25"/>
      <c r="J189" s="25">
        <f t="shared" si="121"/>
        <v>40681</v>
      </c>
      <c r="K189" s="25">
        <f t="shared" si="126"/>
        <v>3569</v>
      </c>
      <c r="L189" s="25"/>
      <c r="M189" s="23">
        <f t="shared" si="127"/>
        <v>4996</v>
      </c>
      <c r="N189" s="25"/>
      <c r="O189" s="25">
        <v>120</v>
      </c>
      <c r="P189" s="23"/>
      <c r="Q189" s="23">
        <v>360</v>
      </c>
      <c r="R189" s="25">
        <v>200</v>
      </c>
      <c r="S189" s="25">
        <v>1</v>
      </c>
      <c r="T189" s="23">
        <f t="shared" si="122"/>
        <v>9246</v>
      </c>
      <c r="U189" s="24">
        <f t="shared" si="123"/>
        <v>31435</v>
      </c>
    </row>
    <row r="190" spans="1:21" ht="20.100000000000001" customHeight="1">
      <c r="A190" s="41">
        <v>44470</v>
      </c>
      <c r="B190" s="24">
        <v>30500</v>
      </c>
      <c r="C190" s="23">
        <f>ROUND((B190)*0.28,0)</f>
        <v>8540</v>
      </c>
      <c r="D190" s="23"/>
      <c r="E190" s="23"/>
      <c r="F190" s="25">
        <v>6476</v>
      </c>
      <c r="G190" s="23">
        <v>7175</v>
      </c>
      <c r="H190" s="37">
        <f t="shared" si="120"/>
        <v>52691</v>
      </c>
      <c r="I190" s="25"/>
      <c r="J190" s="25">
        <f t="shared" si="121"/>
        <v>52691</v>
      </c>
      <c r="K190" s="25">
        <f t="shared" si="126"/>
        <v>3904</v>
      </c>
      <c r="L190" s="25">
        <v>720</v>
      </c>
      <c r="M190" s="23">
        <f t="shared" si="127"/>
        <v>6476</v>
      </c>
      <c r="N190" s="25"/>
      <c r="O190" s="25">
        <v>120</v>
      </c>
      <c r="P190" s="23"/>
      <c r="Q190" s="23">
        <v>360</v>
      </c>
      <c r="R190" s="25">
        <v>200</v>
      </c>
      <c r="S190" s="25">
        <v>1</v>
      </c>
      <c r="T190" s="23">
        <f t="shared" si="122"/>
        <v>11781</v>
      </c>
      <c r="U190" s="24">
        <f t="shared" si="123"/>
        <v>40910</v>
      </c>
    </row>
    <row r="191" spans="1:21" ht="20.100000000000001" customHeight="1">
      <c r="A191" s="41">
        <v>44501</v>
      </c>
      <c r="B191" s="24">
        <v>30500</v>
      </c>
      <c r="C191" s="23">
        <f t="shared" ref="C191:C194" si="128">ROUND((B191)*0.28,0)</f>
        <v>8540</v>
      </c>
      <c r="D191" s="23"/>
      <c r="E191" s="23"/>
      <c r="F191" s="25">
        <f t="shared" si="125"/>
        <v>5466</v>
      </c>
      <c r="G191" s="23"/>
      <c r="H191" s="37">
        <f t="shared" si="120"/>
        <v>44506</v>
      </c>
      <c r="I191" s="25"/>
      <c r="J191" s="25">
        <f t="shared" si="121"/>
        <v>44506</v>
      </c>
      <c r="K191" s="25">
        <f t="shared" si="126"/>
        <v>3904</v>
      </c>
      <c r="L191" s="25"/>
      <c r="M191" s="23">
        <f t="shared" si="127"/>
        <v>5466</v>
      </c>
      <c r="N191" s="25"/>
      <c r="O191" s="25">
        <v>255</v>
      </c>
      <c r="P191" s="23"/>
      <c r="Q191" s="23">
        <v>360</v>
      </c>
      <c r="R191" s="25">
        <v>200</v>
      </c>
      <c r="S191" s="25">
        <v>1</v>
      </c>
      <c r="T191" s="23">
        <f t="shared" si="122"/>
        <v>10186</v>
      </c>
      <c r="U191" s="24">
        <f t="shared" si="123"/>
        <v>34320</v>
      </c>
    </row>
    <row r="192" spans="1:21" ht="20.100000000000001" customHeight="1">
      <c r="A192" s="41">
        <v>44531</v>
      </c>
      <c r="B192" s="24">
        <v>30500</v>
      </c>
      <c r="C192" s="23">
        <f t="shared" si="128"/>
        <v>8540</v>
      </c>
      <c r="D192" s="23"/>
      <c r="E192" s="23"/>
      <c r="F192" s="25">
        <f t="shared" si="125"/>
        <v>5466</v>
      </c>
      <c r="G192" s="23"/>
      <c r="H192" s="37">
        <f t="shared" si="120"/>
        <v>44506</v>
      </c>
      <c r="I192" s="25"/>
      <c r="J192" s="25">
        <f t="shared" si="121"/>
        <v>44506</v>
      </c>
      <c r="K192" s="25">
        <f t="shared" si="126"/>
        <v>3904</v>
      </c>
      <c r="L192" s="25"/>
      <c r="M192" s="23">
        <f t="shared" si="127"/>
        <v>5466</v>
      </c>
      <c r="N192" s="25"/>
      <c r="O192" s="25">
        <v>255</v>
      </c>
      <c r="P192" s="23"/>
      <c r="Q192" s="23">
        <v>360</v>
      </c>
      <c r="R192" s="25">
        <v>200</v>
      </c>
      <c r="S192" s="25">
        <v>1</v>
      </c>
      <c r="T192" s="23">
        <f t="shared" si="122"/>
        <v>10186</v>
      </c>
      <c r="U192" s="24">
        <f t="shared" si="123"/>
        <v>34320</v>
      </c>
    </row>
    <row r="193" spans="1:21" ht="20.100000000000001" customHeight="1">
      <c r="A193" s="41">
        <v>44562</v>
      </c>
      <c r="B193" s="24">
        <v>30500</v>
      </c>
      <c r="C193" s="23">
        <f t="shared" si="128"/>
        <v>8540</v>
      </c>
      <c r="D193" s="23"/>
      <c r="E193" s="23"/>
      <c r="F193" s="25">
        <f t="shared" si="125"/>
        <v>5466</v>
      </c>
      <c r="G193" s="23"/>
      <c r="H193" s="37">
        <f t="shared" si="120"/>
        <v>44506</v>
      </c>
      <c r="I193" s="25"/>
      <c r="J193" s="25">
        <f t="shared" si="121"/>
        <v>44506</v>
      </c>
      <c r="K193" s="25">
        <f t="shared" si="126"/>
        <v>3904</v>
      </c>
      <c r="L193" s="25"/>
      <c r="M193" s="23">
        <f t="shared" si="127"/>
        <v>5466</v>
      </c>
      <c r="N193" s="25"/>
      <c r="O193" s="25">
        <v>255</v>
      </c>
      <c r="P193" s="23"/>
      <c r="Q193" s="23">
        <v>360</v>
      </c>
      <c r="R193" s="25">
        <v>200</v>
      </c>
      <c r="S193" s="25">
        <v>1</v>
      </c>
      <c r="T193" s="23">
        <f t="shared" si="122"/>
        <v>10186</v>
      </c>
      <c r="U193" s="24">
        <f t="shared" si="123"/>
        <v>34320</v>
      </c>
    </row>
    <row r="194" spans="1:21" ht="20.100000000000001" customHeight="1">
      <c r="A194" s="41">
        <v>44593</v>
      </c>
      <c r="B194" s="24">
        <v>30500</v>
      </c>
      <c r="C194" s="23">
        <f t="shared" si="128"/>
        <v>8540</v>
      </c>
      <c r="D194" s="23"/>
      <c r="E194" s="23"/>
      <c r="F194" s="25">
        <f t="shared" si="125"/>
        <v>5466</v>
      </c>
      <c r="G194" s="23"/>
      <c r="H194" s="37">
        <f t="shared" si="120"/>
        <v>44506</v>
      </c>
      <c r="I194" s="25"/>
      <c r="J194" s="25">
        <f t="shared" si="121"/>
        <v>44506</v>
      </c>
      <c r="K194" s="25">
        <f t="shared" si="126"/>
        <v>3904</v>
      </c>
      <c r="L194" s="23"/>
      <c r="M194" s="23">
        <f t="shared" si="127"/>
        <v>5466</v>
      </c>
      <c r="N194" s="25"/>
      <c r="O194" s="25">
        <v>255</v>
      </c>
      <c r="P194" s="23"/>
      <c r="Q194" s="23">
        <v>360</v>
      </c>
      <c r="R194" s="25">
        <v>300</v>
      </c>
      <c r="S194" s="25">
        <v>1</v>
      </c>
      <c r="T194" s="23">
        <f t="shared" si="122"/>
        <v>10286</v>
      </c>
      <c r="U194" s="24">
        <f t="shared" si="123"/>
        <v>34220</v>
      </c>
    </row>
    <row r="195" spans="1:21" ht="20.100000000000001" customHeight="1">
      <c r="A195" s="42" t="s">
        <v>4</v>
      </c>
      <c r="B195" s="24">
        <f>SUM(B183:B194)</f>
        <v>362400</v>
      </c>
      <c r="C195" s="24">
        <f t="shared" ref="C195" si="129">SUM(C183:C194)</f>
        <v>78383</v>
      </c>
      <c r="D195" s="24">
        <f t="shared" ref="D195" si="130">SUM(D183:D194)</f>
        <v>0</v>
      </c>
      <c r="E195" s="24">
        <f t="shared" ref="E195" si="131">SUM(E183:E194)</f>
        <v>0</v>
      </c>
      <c r="F195" s="24">
        <f t="shared" ref="F195" si="132">SUM(F183:F194)</f>
        <v>62724</v>
      </c>
      <c r="G195" s="24">
        <f t="shared" ref="G195" si="133">SUM(G183:G194)</f>
        <v>29451</v>
      </c>
      <c r="H195" s="24">
        <f t="shared" ref="H195:U195" si="134">SUM(H183:H194)</f>
        <v>532958</v>
      </c>
      <c r="I195" s="24">
        <f t="shared" si="134"/>
        <v>7500</v>
      </c>
      <c r="J195" s="24">
        <f t="shared" si="134"/>
        <v>525458</v>
      </c>
      <c r="K195" s="24">
        <f t="shared" si="134"/>
        <v>44083</v>
      </c>
      <c r="L195" s="24">
        <f t="shared" si="134"/>
        <v>720</v>
      </c>
      <c r="M195" s="24">
        <f t="shared" si="134"/>
        <v>62724</v>
      </c>
      <c r="N195" s="24">
        <f t="shared" si="134"/>
        <v>0</v>
      </c>
      <c r="O195" s="24">
        <f t="shared" si="134"/>
        <v>2790</v>
      </c>
      <c r="P195" s="24">
        <f t="shared" si="134"/>
        <v>0</v>
      </c>
      <c r="Q195" s="24">
        <f t="shared" si="134"/>
        <v>4320</v>
      </c>
      <c r="R195" s="24">
        <f t="shared" si="134"/>
        <v>2500</v>
      </c>
      <c r="S195" s="24">
        <f t="shared" si="134"/>
        <v>12</v>
      </c>
      <c r="T195" s="24">
        <f t="shared" si="134"/>
        <v>117149</v>
      </c>
      <c r="U195" s="24">
        <f t="shared" si="134"/>
        <v>408309</v>
      </c>
    </row>
    <row r="196" spans="1:21" ht="20.100000000000001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ht="20.100000000000001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ht="20.100000000000001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ht="20.100000000000001" customHeight="1">
      <c r="A199" s="69" t="s">
        <v>30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</row>
    <row r="200" spans="1:21" ht="20.100000000000001" customHeight="1">
      <c r="A200" s="69" t="s">
        <v>48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</row>
    <row r="201" spans="1:21" ht="20.100000000000001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ht="20.100000000000001" customHeight="1">
      <c r="A202" s="18" t="s">
        <v>223</v>
      </c>
      <c r="B202" s="18"/>
      <c r="C202" s="18"/>
      <c r="D202" s="18"/>
      <c r="E202" s="18"/>
      <c r="F202" s="18"/>
      <c r="G202" s="18"/>
      <c r="H202" s="18"/>
      <c r="I202" s="31" t="s">
        <v>213</v>
      </c>
      <c r="J202" s="19"/>
      <c r="K202" s="19"/>
      <c r="L202" s="19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ht="20.100000000000001" customHeight="1">
      <c r="A203" s="18"/>
      <c r="B203" s="18"/>
      <c r="C203" s="18"/>
      <c r="D203" s="18"/>
      <c r="E203" s="18"/>
      <c r="F203" s="18"/>
      <c r="G203" s="18"/>
      <c r="H203" s="18"/>
      <c r="I203" s="31"/>
      <c r="J203" s="19"/>
      <c r="K203" s="19"/>
      <c r="L203" s="19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ht="39.950000000000003" customHeight="1">
      <c r="A204" s="54" t="s">
        <v>0</v>
      </c>
      <c r="B204" s="54" t="s">
        <v>1</v>
      </c>
      <c r="C204" s="54" t="s">
        <v>2</v>
      </c>
      <c r="D204" s="54" t="s">
        <v>3</v>
      </c>
      <c r="E204" s="54" t="s">
        <v>104</v>
      </c>
      <c r="F204" s="54" t="s">
        <v>144</v>
      </c>
      <c r="G204" s="54" t="s">
        <v>19</v>
      </c>
      <c r="H204" s="55" t="s">
        <v>4</v>
      </c>
      <c r="I204" s="54" t="s">
        <v>133</v>
      </c>
      <c r="J204" s="54" t="s">
        <v>5</v>
      </c>
      <c r="K204" s="54" t="s">
        <v>9</v>
      </c>
      <c r="L204" s="54" t="s">
        <v>17</v>
      </c>
      <c r="M204" s="54" t="s">
        <v>125</v>
      </c>
      <c r="N204" s="54" t="s">
        <v>28</v>
      </c>
      <c r="O204" s="54" t="s">
        <v>16</v>
      </c>
      <c r="P204" s="54" t="s">
        <v>143</v>
      </c>
      <c r="Q204" s="54" t="s">
        <v>6</v>
      </c>
      <c r="R204" s="54" t="s">
        <v>130</v>
      </c>
      <c r="S204" s="54" t="s">
        <v>121</v>
      </c>
      <c r="T204" s="54" t="s">
        <v>5</v>
      </c>
      <c r="U204" s="54" t="s">
        <v>7</v>
      </c>
    </row>
    <row r="205" spans="1:21" ht="20.100000000000001" customHeight="1">
      <c r="A205" s="41">
        <v>44256</v>
      </c>
      <c r="B205" s="23">
        <v>29600</v>
      </c>
      <c r="C205" s="23">
        <f>ROUND((B205)*0.17,0)</f>
        <v>5032</v>
      </c>
      <c r="D205" s="23"/>
      <c r="E205" s="23"/>
      <c r="F205" s="25">
        <f>ROUNDUP(((B205+C205)*0.14),0)</f>
        <v>4849</v>
      </c>
      <c r="G205" s="25"/>
      <c r="H205" s="37">
        <f t="shared" ref="H205:H216" si="135">SUM(B205:G205)</f>
        <v>39481</v>
      </c>
      <c r="I205" s="25">
        <v>1250</v>
      </c>
      <c r="J205" s="25">
        <f t="shared" ref="J205:J216" si="136">H205-I205</f>
        <v>38231</v>
      </c>
      <c r="K205" s="25">
        <f>ROUNDUP(((B205+C205)*0.1),0)</f>
        <v>3464</v>
      </c>
      <c r="L205" s="25"/>
      <c r="M205" s="23">
        <f>F205</f>
        <v>4849</v>
      </c>
      <c r="N205" s="25"/>
      <c r="O205" s="25">
        <v>255</v>
      </c>
      <c r="P205" s="23"/>
      <c r="Q205" s="23">
        <v>360</v>
      </c>
      <c r="R205" s="25">
        <v>200</v>
      </c>
      <c r="S205" s="25">
        <v>1</v>
      </c>
      <c r="T205" s="23">
        <f t="shared" ref="T205:T216" si="137">S205+R205+Q205+P205+O205+N205+M205+L205+K205</f>
        <v>9129</v>
      </c>
      <c r="U205" s="24">
        <f t="shared" ref="U205:U216" si="138">J205-T205</f>
        <v>29102</v>
      </c>
    </row>
    <row r="206" spans="1:21" ht="20.100000000000001" customHeight="1">
      <c r="A206" s="41">
        <v>44287</v>
      </c>
      <c r="B206" s="23">
        <v>29600</v>
      </c>
      <c r="C206" s="23">
        <f t="shared" ref="C206:C211" si="139">ROUND((B206)*0.17,0)</f>
        <v>5032</v>
      </c>
      <c r="D206" s="23"/>
      <c r="E206" s="23"/>
      <c r="F206" s="25">
        <f t="shared" ref="F206:F216" si="140">ROUNDUP(((B206+C206)*0.14),0)</f>
        <v>4849</v>
      </c>
      <c r="G206" s="25"/>
      <c r="H206" s="37">
        <f t="shared" si="135"/>
        <v>39481</v>
      </c>
      <c r="I206" s="25">
        <v>1250</v>
      </c>
      <c r="J206" s="25">
        <f t="shared" si="136"/>
        <v>38231</v>
      </c>
      <c r="K206" s="25">
        <f t="shared" ref="K206:K216" si="141">ROUNDUP(((B206+C206)*0.1),0)</f>
        <v>3464</v>
      </c>
      <c r="L206" s="25"/>
      <c r="M206" s="23">
        <f t="shared" ref="M206:M216" si="142">F206</f>
        <v>4849</v>
      </c>
      <c r="N206" s="25"/>
      <c r="O206" s="25">
        <v>255</v>
      </c>
      <c r="P206" s="23"/>
      <c r="Q206" s="23">
        <v>360</v>
      </c>
      <c r="R206" s="25">
        <v>200</v>
      </c>
      <c r="S206" s="25">
        <v>1</v>
      </c>
      <c r="T206" s="23">
        <f t="shared" si="137"/>
        <v>9129</v>
      </c>
      <c r="U206" s="24">
        <f t="shared" si="138"/>
        <v>29102</v>
      </c>
    </row>
    <row r="207" spans="1:21" ht="20.100000000000001" customHeight="1">
      <c r="A207" s="41">
        <v>44317</v>
      </c>
      <c r="B207" s="23">
        <v>29600</v>
      </c>
      <c r="C207" s="23">
        <f t="shared" si="139"/>
        <v>5032</v>
      </c>
      <c r="D207" s="23"/>
      <c r="E207" s="23"/>
      <c r="F207" s="25">
        <f t="shared" si="140"/>
        <v>4849</v>
      </c>
      <c r="G207" s="25"/>
      <c r="H207" s="37">
        <f t="shared" si="135"/>
        <v>39481</v>
      </c>
      <c r="I207" s="25">
        <v>1250</v>
      </c>
      <c r="J207" s="25">
        <f t="shared" si="136"/>
        <v>38231</v>
      </c>
      <c r="K207" s="25">
        <f t="shared" si="141"/>
        <v>3464</v>
      </c>
      <c r="L207" s="25"/>
      <c r="M207" s="23">
        <f t="shared" si="142"/>
        <v>4849</v>
      </c>
      <c r="N207" s="25"/>
      <c r="O207" s="25">
        <v>255</v>
      </c>
      <c r="P207" s="23"/>
      <c r="Q207" s="23">
        <v>360</v>
      </c>
      <c r="R207" s="25">
        <v>200</v>
      </c>
      <c r="S207" s="25">
        <v>1</v>
      </c>
      <c r="T207" s="23">
        <f t="shared" si="137"/>
        <v>9129</v>
      </c>
      <c r="U207" s="24">
        <f t="shared" si="138"/>
        <v>29102</v>
      </c>
    </row>
    <row r="208" spans="1:21" ht="20.100000000000001" customHeight="1">
      <c r="A208" s="41">
        <v>44348</v>
      </c>
      <c r="B208" s="23">
        <v>29600</v>
      </c>
      <c r="C208" s="23">
        <f t="shared" si="139"/>
        <v>5032</v>
      </c>
      <c r="D208" s="23"/>
      <c r="E208" s="23"/>
      <c r="F208" s="25">
        <f t="shared" si="140"/>
        <v>4849</v>
      </c>
      <c r="G208" s="23"/>
      <c r="H208" s="37">
        <f t="shared" si="135"/>
        <v>39481</v>
      </c>
      <c r="I208" s="25">
        <v>1250</v>
      </c>
      <c r="J208" s="25">
        <f t="shared" si="136"/>
        <v>38231</v>
      </c>
      <c r="K208" s="25">
        <f t="shared" si="141"/>
        <v>3464</v>
      </c>
      <c r="L208" s="25"/>
      <c r="M208" s="23">
        <f t="shared" si="142"/>
        <v>4849</v>
      </c>
      <c r="N208" s="25"/>
      <c r="O208" s="25">
        <v>255</v>
      </c>
      <c r="P208" s="23"/>
      <c r="Q208" s="23">
        <v>360</v>
      </c>
      <c r="R208" s="25">
        <v>200</v>
      </c>
      <c r="S208" s="25">
        <v>1</v>
      </c>
      <c r="T208" s="23">
        <f t="shared" si="137"/>
        <v>9129</v>
      </c>
      <c r="U208" s="24">
        <f t="shared" si="138"/>
        <v>29102</v>
      </c>
    </row>
    <row r="209" spans="1:21" ht="20.100000000000001" customHeight="1">
      <c r="A209" s="41">
        <v>44378</v>
      </c>
      <c r="B209" s="23">
        <v>30500</v>
      </c>
      <c r="C209" s="23">
        <f t="shared" si="139"/>
        <v>5185</v>
      </c>
      <c r="D209" s="23"/>
      <c r="E209" s="23"/>
      <c r="F209" s="25">
        <f t="shared" si="140"/>
        <v>4996</v>
      </c>
      <c r="G209" s="23"/>
      <c r="H209" s="37">
        <f t="shared" si="135"/>
        <v>40681</v>
      </c>
      <c r="I209" s="25">
        <v>1250</v>
      </c>
      <c r="J209" s="25">
        <f t="shared" si="136"/>
        <v>39431</v>
      </c>
      <c r="K209" s="25">
        <f t="shared" si="141"/>
        <v>3569</v>
      </c>
      <c r="L209" s="25"/>
      <c r="M209" s="23">
        <f t="shared" si="142"/>
        <v>4996</v>
      </c>
      <c r="N209" s="25"/>
      <c r="O209" s="25">
        <v>255</v>
      </c>
      <c r="P209" s="23"/>
      <c r="Q209" s="23">
        <v>360</v>
      </c>
      <c r="R209" s="25">
        <v>200</v>
      </c>
      <c r="S209" s="25">
        <v>1</v>
      </c>
      <c r="T209" s="23">
        <f t="shared" si="137"/>
        <v>9381</v>
      </c>
      <c r="U209" s="24">
        <f t="shared" si="138"/>
        <v>30050</v>
      </c>
    </row>
    <row r="210" spans="1:21" ht="20.100000000000001" customHeight="1">
      <c r="A210" s="41">
        <v>44409</v>
      </c>
      <c r="B210" s="23">
        <v>30500</v>
      </c>
      <c r="C210" s="23">
        <f t="shared" si="139"/>
        <v>5185</v>
      </c>
      <c r="D210" s="23"/>
      <c r="E210" s="23"/>
      <c r="F210" s="25">
        <f t="shared" si="140"/>
        <v>4996</v>
      </c>
      <c r="G210" s="23">
        <v>22276</v>
      </c>
      <c r="H210" s="37">
        <f t="shared" si="135"/>
        <v>62957</v>
      </c>
      <c r="I210" s="25">
        <v>1250</v>
      </c>
      <c r="J210" s="25">
        <f t="shared" si="136"/>
        <v>61707</v>
      </c>
      <c r="K210" s="25">
        <f t="shared" si="141"/>
        <v>3569</v>
      </c>
      <c r="L210" s="25"/>
      <c r="M210" s="23">
        <f t="shared" si="142"/>
        <v>4996</v>
      </c>
      <c r="N210" s="25"/>
      <c r="O210" s="25">
        <v>255</v>
      </c>
      <c r="P210" s="23"/>
      <c r="Q210" s="23">
        <v>360</v>
      </c>
      <c r="R210" s="25">
        <v>200</v>
      </c>
      <c r="S210" s="25">
        <v>1</v>
      </c>
      <c r="T210" s="23">
        <f t="shared" si="137"/>
        <v>9381</v>
      </c>
      <c r="U210" s="24">
        <f t="shared" si="138"/>
        <v>52326</v>
      </c>
    </row>
    <row r="211" spans="1:21" ht="20.100000000000001" customHeight="1">
      <c r="A211" s="41">
        <v>44440</v>
      </c>
      <c r="B211" s="23">
        <v>30500</v>
      </c>
      <c r="C211" s="23">
        <f t="shared" si="139"/>
        <v>5185</v>
      </c>
      <c r="D211" s="23"/>
      <c r="E211" s="23"/>
      <c r="F211" s="25">
        <f t="shared" si="140"/>
        <v>4996</v>
      </c>
      <c r="G211" s="23"/>
      <c r="H211" s="37">
        <f t="shared" si="135"/>
        <v>40681</v>
      </c>
      <c r="I211" s="25"/>
      <c r="J211" s="25">
        <f t="shared" si="136"/>
        <v>40681</v>
      </c>
      <c r="K211" s="25">
        <f t="shared" si="141"/>
        <v>3569</v>
      </c>
      <c r="L211" s="25"/>
      <c r="M211" s="23">
        <f t="shared" si="142"/>
        <v>4996</v>
      </c>
      <c r="N211" s="25"/>
      <c r="O211" s="25">
        <v>120</v>
      </c>
      <c r="P211" s="23"/>
      <c r="Q211" s="23">
        <v>360</v>
      </c>
      <c r="R211" s="25">
        <v>200</v>
      </c>
      <c r="S211" s="25">
        <v>1</v>
      </c>
      <c r="T211" s="23">
        <f t="shared" si="137"/>
        <v>9246</v>
      </c>
      <c r="U211" s="24">
        <f t="shared" si="138"/>
        <v>31435</v>
      </c>
    </row>
    <row r="212" spans="1:21" ht="20.100000000000001" customHeight="1">
      <c r="A212" s="41">
        <v>44470</v>
      </c>
      <c r="B212" s="23">
        <v>30500</v>
      </c>
      <c r="C212" s="23">
        <f>ROUND((B212)*0.28,0)</f>
        <v>8540</v>
      </c>
      <c r="D212" s="23">
        <f t="shared" ref="D212:D216" si="143">ROUND((B212)*0.09,0)</f>
        <v>2745</v>
      </c>
      <c r="E212" s="23">
        <v>400</v>
      </c>
      <c r="F212" s="25">
        <v>6476</v>
      </c>
      <c r="G212" s="23">
        <v>7175</v>
      </c>
      <c r="H212" s="37">
        <f t="shared" si="135"/>
        <v>55836</v>
      </c>
      <c r="I212" s="25"/>
      <c r="J212" s="25">
        <f t="shared" si="136"/>
        <v>55836</v>
      </c>
      <c r="K212" s="25">
        <f t="shared" si="141"/>
        <v>3904</v>
      </c>
      <c r="L212" s="25">
        <v>720</v>
      </c>
      <c r="M212" s="23">
        <f t="shared" si="142"/>
        <v>6476</v>
      </c>
      <c r="N212" s="25"/>
      <c r="O212" s="25"/>
      <c r="P212" s="23"/>
      <c r="Q212" s="23">
        <v>360</v>
      </c>
      <c r="R212" s="25">
        <v>200</v>
      </c>
      <c r="S212" s="25">
        <v>1</v>
      </c>
      <c r="T212" s="23">
        <f t="shared" si="137"/>
        <v>11661</v>
      </c>
      <c r="U212" s="24">
        <f t="shared" si="138"/>
        <v>44175</v>
      </c>
    </row>
    <row r="213" spans="1:21" ht="20.100000000000001" customHeight="1">
      <c r="A213" s="41">
        <v>44501</v>
      </c>
      <c r="B213" s="23">
        <v>30500</v>
      </c>
      <c r="C213" s="23">
        <f t="shared" ref="C213:C216" si="144">ROUND((B213)*0.28,0)</f>
        <v>8540</v>
      </c>
      <c r="D213" s="23">
        <f t="shared" si="143"/>
        <v>2745</v>
      </c>
      <c r="E213" s="23">
        <v>400</v>
      </c>
      <c r="F213" s="25">
        <f t="shared" si="140"/>
        <v>5466</v>
      </c>
      <c r="G213" s="23"/>
      <c r="H213" s="37">
        <f t="shared" si="135"/>
        <v>47651</v>
      </c>
      <c r="I213" s="25"/>
      <c r="J213" s="25">
        <f t="shared" si="136"/>
        <v>47651</v>
      </c>
      <c r="K213" s="25">
        <f t="shared" si="141"/>
        <v>3904</v>
      </c>
      <c r="L213" s="25"/>
      <c r="M213" s="23">
        <f t="shared" si="142"/>
        <v>5466</v>
      </c>
      <c r="N213" s="25"/>
      <c r="O213" s="25"/>
      <c r="P213" s="23"/>
      <c r="Q213" s="23">
        <v>360</v>
      </c>
      <c r="R213" s="25">
        <v>200</v>
      </c>
      <c r="S213" s="25">
        <v>1</v>
      </c>
      <c r="T213" s="23">
        <f t="shared" si="137"/>
        <v>9931</v>
      </c>
      <c r="U213" s="24">
        <f t="shared" si="138"/>
        <v>37720</v>
      </c>
    </row>
    <row r="214" spans="1:21" ht="20.100000000000001" customHeight="1">
      <c r="A214" s="41">
        <v>44531</v>
      </c>
      <c r="B214" s="23">
        <v>30500</v>
      </c>
      <c r="C214" s="23">
        <f t="shared" si="144"/>
        <v>8540</v>
      </c>
      <c r="D214" s="23">
        <f t="shared" si="143"/>
        <v>2745</v>
      </c>
      <c r="E214" s="23">
        <v>400</v>
      </c>
      <c r="F214" s="25">
        <f t="shared" si="140"/>
        <v>5466</v>
      </c>
      <c r="G214" s="23"/>
      <c r="H214" s="37">
        <f t="shared" si="135"/>
        <v>47651</v>
      </c>
      <c r="I214" s="25"/>
      <c r="J214" s="25">
        <f t="shared" si="136"/>
        <v>47651</v>
      </c>
      <c r="K214" s="25">
        <f t="shared" si="141"/>
        <v>3904</v>
      </c>
      <c r="L214" s="25"/>
      <c r="M214" s="23">
        <f t="shared" si="142"/>
        <v>5466</v>
      </c>
      <c r="N214" s="25"/>
      <c r="O214" s="25"/>
      <c r="P214" s="23"/>
      <c r="Q214" s="23">
        <v>360</v>
      </c>
      <c r="R214" s="25">
        <v>200</v>
      </c>
      <c r="S214" s="25">
        <v>1</v>
      </c>
      <c r="T214" s="23">
        <f t="shared" si="137"/>
        <v>9931</v>
      </c>
      <c r="U214" s="24">
        <f t="shared" si="138"/>
        <v>37720</v>
      </c>
    </row>
    <row r="215" spans="1:21" ht="20.100000000000001" customHeight="1">
      <c r="A215" s="41">
        <v>44562</v>
      </c>
      <c r="B215" s="23">
        <v>30500</v>
      </c>
      <c r="C215" s="23">
        <f t="shared" si="144"/>
        <v>8540</v>
      </c>
      <c r="D215" s="23">
        <f t="shared" si="143"/>
        <v>2745</v>
      </c>
      <c r="E215" s="23">
        <v>400</v>
      </c>
      <c r="F215" s="25">
        <f t="shared" si="140"/>
        <v>5466</v>
      </c>
      <c r="G215" s="23">
        <v>3145</v>
      </c>
      <c r="H215" s="37">
        <f t="shared" si="135"/>
        <v>50796</v>
      </c>
      <c r="I215" s="25"/>
      <c r="J215" s="25">
        <f t="shared" si="136"/>
        <v>50796</v>
      </c>
      <c r="K215" s="25">
        <f t="shared" si="141"/>
        <v>3904</v>
      </c>
      <c r="L215" s="25"/>
      <c r="M215" s="23">
        <f t="shared" si="142"/>
        <v>5466</v>
      </c>
      <c r="N215" s="25"/>
      <c r="O215" s="25"/>
      <c r="P215" s="23"/>
      <c r="Q215" s="23">
        <v>360</v>
      </c>
      <c r="R215" s="25">
        <v>200</v>
      </c>
      <c r="S215" s="25">
        <v>1</v>
      </c>
      <c r="T215" s="23">
        <f t="shared" si="137"/>
        <v>9931</v>
      </c>
      <c r="U215" s="24">
        <f t="shared" si="138"/>
        <v>40865</v>
      </c>
    </row>
    <row r="216" spans="1:21" ht="20.100000000000001" customHeight="1">
      <c r="A216" s="41">
        <v>44593</v>
      </c>
      <c r="B216" s="23">
        <v>30500</v>
      </c>
      <c r="C216" s="23">
        <f t="shared" si="144"/>
        <v>8540</v>
      </c>
      <c r="D216" s="23">
        <f t="shared" si="143"/>
        <v>2745</v>
      </c>
      <c r="E216" s="23">
        <v>400</v>
      </c>
      <c r="F216" s="25">
        <f t="shared" si="140"/>
        <v>5466</v>
      </c>
      <c r="G216" s="23"/>
      <c r="H216" s="37">
        <f t="shared" si="135"/>
        <v>47651</v>
      </c>
      <c r="I216" s="25"/>
      <c r="J216" s="25">
        <f t="shared" si="136"/>
        <v>47651</v>
      </c>
      <c r="K216" s="25">
        <f t="shared" si="141"/>
        <v>3904</v>
      </c>
      <c r="L216" s="25"/>
      <c r="M216" s="23">
        <f t="shared" si="142"/>
        <v>5466</v>
      </c>
      <c r="N216" s="25"/>
      <c r="O216" s="25"/>
      <c r="P216" s="23"/>
      <c r="Q216" s="23">
        <v>360</v>
      </c>
      <c r="R216" s="25">
        <v>300</v>
      </c>
      <c r="S216" s="25">
        <v>1</v>
      </c>
      <c r="T216" s="23">
        <f t="shared" si="137"/>
        <v>10031</v>
      </c>
      <c r="U216" s="24">
        <f t="shared" si="138"/>
        <v>37620</v>
      </c>
    </row>
    <row r="217" spans="1:21" ht="20.100000000000001" customHeight="1">
      <c r="A217" s="42" t="s">
        <v>4</v>
      </c>
      <c r="B217" s="24">
        <f>SUM(B205:B216)</f>
        <v>362400</v>
      </c>
      <c r="C217" s="24">
        <f t="shared" ref="C217" si="145">SUM(C205:C216)</f>
        <v>78383</v>
      </c>
      <c r="D217" s="24">
        <f t="shared" ref="D217" si="146">SUM(D205:D216)</f>
        <v>13725</v>
      </c>
      <c r="E217" s="24">
        <f t="shared" ref="E217" si="147">SUM(E205:E216)</f>
        <v>2000</v>
      </c>
      <c r="F217" s="24">
        <f t="shared" ref="F217" si="148">SUM(F205:F216)</f>
        <v>62724</v>
      </c>
      <c r="G217" s="24">
        <f t="shared" ref="G217" si="149">SUM(G205:G216)</f>
        <v>32596</v>
      </c>
      <c r="H217" s="24">
        <f t="shared" ref="H217:U217" si="150">SUM(H205:H216)</f>
        <v>551828</v>
      </c>
      <c r="I217" s="24">
        <f t="shared" si="150"/>
        <v>7500</v>
      </c>
      <c r="J217" s="24">
        <f t="shared" si="150"/>
        <v>544328</v>
      </c>
      <c r="K217" s="24">
        <f t="shared" si="150"/>
        <v>44083</v>
      </c>
      <c r="L217" s="24">
        <f t="shared" si="150"/>
        <v>720</v>
      </c>
      <c r="M217" s="24">
        <f t="shared" si="150"/>
        <v>62724</v>
      </c>
      <c r="N217" s="24">
        <f t="shared" si="150"/>
        <v>0</v>
      </c>
      <c r="O217" s="24">
        <f t="shared" si="150"/>
        <v>1650</v>
      </c>
      <c r="P217" s="24">
        <f t="shared" si="150"/>
        <v>0</v>
      </c>
      <c r="Q217" s="24">
        <f t="shared" si="150"/>
        <v>4320</v>
      </c>
      <c r="R217" s="24">
        <f t="shared" si="150"/>
        <v>2500</v>
      </c>
      <c r="S217" s="24">
        <f t="shared" si="150"/>
        <v>12</v>
      </c>
      <c r="T217" s="24">
        <f t="shared" si="150"/>
        <v>116009</v>
      </c>
      <c r="U217" s="24">
        <f t="shared" si="150"/>
        <v>428319</v>
      </c>
    </row>
    <row r="218" spans="1:21" ht="20.100000000000001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ht="20.100000000000001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ht="20.100000000000001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t="20.100000000000001" customHeight="1">
      <c r="A221" s="69" t="s">
        <v>30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</row>
    <row r="222" spans="1:21" ht="20.100000000000001" customHeight="1">
      <c r="A222" s="69" t="s">
        <v>48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</row>
    <row r="223" spans="1:21" ht="20.100000000000001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ht="20.100000000000001" customHeight="1">
      <c r="A224" s="18" t="s">
        <v>224</v>
      </c>
      <c r="B224" s="18"/>
      <c r="C224" s="18"/>
      <c r="D224" s="18"/>
      <c r="E224" s="18"/>
      <c r="F224" s="18"/>
      <c r="G224" s="18"/>
      <c r="H224" s="18"/>
      <c r="I224" s="31" t="s">
        <v>217</v>
      </c>
      <c r="J224" s="19"/>
      <c r="K224" s="19"/>
      <c r="L224" s="19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ht="20.100000000000001" customHeight="1">
      <c r="A225" s="18"/>
      <c r="B225" s="18"/>
      <c r="C225" s="18"/>
      <c r="D225" s="18"/>
      <c r="E225" s="18"/>
      <c r="F225" s="18"/>
      <c r="G225" s="18"/>
      <c r="H225" s="18"/>
      <c r="I225" s="31"/>
      <c r="J225" s="19"/>
      <c r="K225" s="19"/>
      <c r="L225" s="19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t="39.950000000000003" customHeight="1">
      <c r="A226" s="54" t="s">
        <v>0</v>
      </c>
      <c r="B226" s="54" t="s">
        <v>1</v>
      </c>
      <c r="C226" s="54" t="s">
        <v>2</v>
      </c>
      <c r="D226" s="54" t="s">
        <v>3</v>
      </c>
      <c r="E226" s="54" t="s">
        <v>104</v>
      </c>
      <c r="F226" s="54" t="s">
        <v>144</v>
      </c>
      <c r="G226" s="54" t="s">
        <v>19</v>
      </c>
      <c r="H226" s="55" t="s">
        <v>4</v>
      </c>
      <c r="I226" s="54" t="s">
        <v>133</v>
      </c>
      <c r="J226" s="54" t="s">
        <v>5</v>
      </c>
      <c r="K226" s="54" t="s">
        <v>9</v>
      </c>
      <c r="L226" s="54" t="s">
        <v>17</v>
      </c>
      <c r="M226" s="54" t="s">
        <v>125</v>
      </c>
      <c r="N226" s="54" t="s">
        <v>28</v>
      </c>
      <c r="O226" s="54" t="s">
        <v>16</v>
      </c>
      <c r="P226" s="54" t="s">
        <v>143</v>
      </c>
      <c r="Q226" s="54" t="s">
        <v>6</v>
      </c>
      <c r="R226" s="54" t="s">
        <v>130</v>
      </c>
      <c r="S226" s="54" t="s">
        <v>121</v>
      </c>
      <c r="T226" s="54" t="s">
        <v>5</v>
      </c>
      <c r="U226" s="54" t="s">
        <v>7</v>
      </c>
    </row>
    <row r="227" spans="1:21" ht="20.100000000000001" customHeight="1">
      <c r="A227" s="41">
        <v>44256</v>
      </c>
      <c r="B227" s="23">
        <v>30500</v>
      </c>
      <c r="C227" s="23">
        <f>ROUND((B227)*0.17,0)</f>
        <v>5185</v>
      </c>
      <c r="D227" s="23"/>
      <c r="E227" s="23"/>
      <c r="F227" s="25">
        <f>ROUNDUP(((B227+C227)*0.14),0)</f>
        <v>4996</v>
      </c>
      <c r="G227" s="25"/>
      <c r="H227" s="37">
        <f t="shared" ref="H227:H238" si="151">SUM(B227:G227)</f>
        <v>40681</v>
      </c>
      <c r="I227" s="25"/>
      <c r="J227" s="25">
        <f t="shared" ref="J227:J238" si="152">H227-I227</f>
        <v>40681</v>
      </c>
      <c r="K227" s="25">
        <f>ROUNDUP(((B227+C227)*0.1),0)</f>
        <v>3569</v>
      </c>
      <c r="L227" s="25"/>
      <c r="M227" s="23">
        <f>F227</f>
        <v>4996</v>
      </c>
      <c r="N227" s="25"/>
      <c r="O227" s="25">
        <v>255</v>
      </c>
      <c r="P227" s="23"/>
      <c r="Q227" s="23">
        <v>360</v>
      </c>
      <c r="R227" s="25">
        <v>200</v>
      </c>
      <c r="S227" s="25">
        <v>1</v>
      </c>
      <c r="T227" s="23">
        <f t="shared" ref="T227:T238" si="153">S227+R227+Q227+P227+O227+N227+M227+L227+K227</f>
        <v>9381</v>
      </c>
      <c r="U227" s="24">
        <f t="shared" ref="U227:U238" si="154">J227-T227</f>
        <v>31300</v>
      </c>
    </row>
    <row r="228" spans="1:21" ht="20.100000000000001" customHeight="1">
      <c r="A228" s="41">
        <v>44287</v>
      </c>
      <c r="B228" s="23">
        <v>30500</v>
      </c>
      <c r="C228" s="23">
        <f t="shared" ref="C228:C233" si="155">ROUND((B228)*0.17,0)</f>
        <v>5185</v>
      </c>
      <c r="D228" s="23"/>
      <c r="E228" s="23"/>
      <c r="F228" s="25">
        <f t="shared" ref="F228:F238" si="156">ROUNDUP(((B228+C228)*0.14),0)</f>
        <v>4996</v>
      </c>
      <c r="G228" s="25"/>
      <c r="H228" s="37">
        <f t="shared" si="151"/>
        <v>40681</v>
      </c>
      <c r="I228" s="25"/>
      <c r="J228" s="25">
        <f t="shared" si="152"/>
        <v>40681</v>
      </c>
      <c r="K228" s="25">
        <f t="shared" ref="K228:K238" si="157">ROUNDUP(((B228+C228)*0.1),0)</f>
        <v>3569</v>
      </c>
      <c r="L228" s="25"/>
      <c r="M228" s="23">
        <f t="shared" ref="M228:M238" si="158">F228</f>
        <v>4996</v>
      </c>
      <c r="N228" s="25"/>
      <c r="O228" s="25">
        <v>255</v>
      </c>
      <c r="P228" s="23"/>
      <c r="Q228" s="23">
        <v>360</v>
      </c>
      <c r="R228" s="25">
        <v>200</v>
      </c>
      <c r="S228" s="25">
        <v>1</v>
      </c>
      <c r="T228" s="23">
        <f t="shared" si="153"/>
        <v>9381</v>
      </c>
      <c r="U228" s="24">
        <f t="shared" si="154"/>
        <v>31300</v>
      </c>
    </row>
    <row r="229" spans="1:21" ht="20.100000000000001" customHeight="1">
      <c r="A229" s="41">
        <v>44317</v>
      </c>
      <c r="B229" s="23">
        <v>30500</v>
      </c>
      <c r="C229" s="23">
        <f t="shared" si="155"/>
        <v>5185</v>
      </c>
      <c r="D229" s="23"/>
      <c r="E229" s="23"/>
      <c r="F229" s="25">
        <f t="shared" si="156"/>
        <v>4996</v>
      </c>
      <c r="G229" s="25"/>
      <c r="H229" s="37">
        <f t="shared" si="151"/>
        <v>40681</v>
      </c>
      <c r="I229" s="25"/>
      <c r="J229" s="25">
        <f t="shared" si="152"/>
        <v>40681</v>
      </c>
      <c r="K229" s="25">
        <f t="shared" si="157"/>
        <v>3569</v>
      </c>
      <c r="L229" s="25"/>
      <c r="M229" s="23">
        <f t="shared" si="158"/>
        <v>4996</v>
      </c>
      <c r="N229" s="25"/>
      <c r="O229" s="25">
        <v>255</v>
      </c>
      <c r="P229" s="23"/>
      <c r="Q229" s="23">
        <v>360</v>
      </c>
      <c r="R229" s="25">
        <v>200</v>
      </c>
      <c r="S229" s="25">
        <v>1</v>
      </c>
      <c r="T229" s="23">
        <f t="shared" si="153"/>
        <v>9381</v>
      </c>
      <c r="U229" s="24">
        <f t="shared" si="154"/>
        <v>31300</v>
      </c>
    </row>
    <row r="230" spans="1:21" ht="20.100000000000001" customHeight="1">
      <c r="A230" s="41">
        <v>44348</v>
      </c>
      <c r="B230" s="23">
        <v>30500</v>
      </c>
      <c r="C230" s="23">
        <f t="shared" si="155"/>
        <v>5185</v>
      </c>
      <c r="D230" s="23"/>
      <c r="E230" s="23"/>
      <c r="F230" s="25">
        <f t="shared" si="156"/>
        <v>4996</v>
      </c>
      <c r="G230" s="23"/>
      <c r="H230" s="37">
        <f t="shared" si="151"/>
        <v>40681</v>
      </c>
      <c r="I230" s="37"/>
      <c r="J230" s="25">
        <f t="shared" si="152"/>
        <v>40681</v>
      </c>
      <c r="K230" s="25">
        <f t="shared" si="157"/>
        <v>3569</v>
      </c>
      <c r="L230" s="25"/>
      <c r="M230" s="23">
        <f t="shared" si="158"/>
        <v>4996</v>
      </c>
      <c r="N230" s="23"/>
      <c r="O230" s="25">
        <v>255</v>
      </c>
      <c r="P230" s="25"/>
      <c r="Q230" s="23">
        <v>360</v>
      </c>
      <c r="R230" s="25">
        <v>200</v>
      </c>
      <c r="S230" s="25">
        <v>1</v>
      </c>
      <c r="T230" s="23">
        <f t="shared" si="153"/>
        <v>9381</v>
      </c>
      <c r="U230" s="24">
        <f t="shared" si="154"/>
        <v>31300</v>
      </c>
    </row>
    <row r="231" spans="1:21" ht="20.100000000000001" customHeight="1">
      <c r="A231" s="41">
        <v>44378</v>
      </c>
      <c r="B231" s="23">
        <v>31400</v>
      </c>
      <c r="C231" s="23">
        <f t="shared" si="155"/>
        <v>5338</v>
      </c>
      <c r="D231" s="23"/>
      <c r="E231" s="23"/>
      <c r="F231" s="25">
        <f t="shared" si="156"/>
        <v>5144</v>
      </c>
      <c r="G231" s="23"/>
      <c r="H231" s="37">
        <f t="shared" si="151"/>
        <v>41882</v>
      </c>
      <c r="I231" s="25"/>
      <c r="J231" s="25">
        <f t="shared" si="152"/>
        <v>41882</v>
      </c>
      <c r="K231" s="25">
        <f t="shared" si="157"/>
        <v>3674</v>
      </c>
      <c r="L231" s="25"/>
      <c r="M231" s="23">
        <f t="shared" si="158"/>
        <v>5144</v>
      </c>
      <c r="N231" s="25"/>
      <c r="O231" s="25">
        <v>255</v>
      </c>
      <c r="P231" s="23"/>
      <c r="Q231" s="23">
        <v>360</v>
      </c>
      <c r="R231" s="25">
        <v>200</v>
      </c>
      <c r="S231" s="25">
        <v>1</v>
      </c>
      <c r="T231" s="23">
        <f t="shared" si="153"/>
        <v>9634</v>
      </c>
      <c r="U231" s="24">
        <f t="shared" si="154"/>
        <v>32248</v>
      </c>
    </row>
    <row r="232" spans="1:21" ht="20.100000000000001" customHeight="1">
      <c r="A232" s="41">
        <v>44409</v>
      </c>
      <c r="B232" s="23">
        <v>31400</v>
      </c>
      <c r="C232" s="23">
        <f t="shared" si="155"/>
        <v>5338</v>
      </c>
      <c r="D232" s="23"/>
      <c r="E232" s="23"/>
      <c r="F232" s="25">
        <f t="shared" si="156"/>
        <v>5144</v>
      </c>
      <c r="G232" s="23">
        <v>22874</v>
      </c>
      <c r="H232" s="37">
        <f t="shared" si="151"/>
        <v>64756</v>
      </c>
      <c r="I232" s="25"/>
      <c r="J232" s="25">
        <f t="shared" si="152"/>
        <v>64756</v>
      </c>
      <c r="K232" s="25">
        <f t="shared" si="157"/>
        <v>3674</v>
      </c>
      <c r="L232" s="25"/>
      <c r="M232" s="23">
        <f t="shared" si="158"/>
        <v>5144</v>
      </c>
      <c r="N232" s="25"/>
      <c r="O232" s="25">
        <v>255</v>
      </c>
      <c r="P232" s="23"/>
      <c r="Q232" s="23">
        <v>360</v>
      </c>
      <c r="R232" s="25">
        <v>200</v>
      </c>
      <c r="S232" s="25">
        <v>1</v>
      </c>
      <c r="T232" s="23">
        <f t="shared" si="153"/>
        <v>9634</v>
      </c>
      <c r="U232" s="24">
        <f t="shared" si="154"/>
        <v>55122</v>
      </c>
    </row>
    <row r="233" spans="1:21" ht="20.100000000000001" customHeight="1">
      <c r="A233" s="41">
        <v>44440</v>
      </c>
      <c r="B233" s="23">
        <v>31400</v>
      </c>
      <c r="C233" s="23">
        <f t="shared" si="155"/>
        <v>5338</v>
      </c>
      <c r="D233" s="23"/>
      <c r="E233" s="23"/>
      <c r="F233" s="25">
        <f t="shared" si="156"/>
        <v>5144</v>
      </c>
      <c r="G233" s="23"/>
      <c r="H233" s="37">
        <f t="shared" si="151"/>
        <v>41882</v>
      </c>
      <c r="I233" s="25"/>
      <c r="J233" s="25">
        <f t="shared" si="152"/>
        <v>41882</v>
      </c>
      <c r="K233" s="25">
        <f t="shared" si="157"/>
        <v>3674</v>
      </c>
      <c r="L233" s="25"/>
      <c r="M233" s="23">
        <f t="shared" si="158"/>
        <v>5144</v>
      </c>
      <c r="N233" s="25"/>
      <c r="O233" s="25">
        <v>120</v>
      </c>
      <c r="P233" s="23"/>
      <c r="Q233" s="23">
        <v>360</v>
      </c>
      <c r="R233" s="25">
        <v>200</v>
      </c>
      <c r="S233" s="25">
        <v>1</v>
      </c>
      <c r="T233" s="23">
        <f t="shared" si="153"/>
        <v>9499</v>
      </c>
      <c r="U233" s="24">
        <f t="shared" si="154"/>
        <v>32383</v>
      </c>
    </row>
    <row r="234" spans="1:21" ht="20.100000000000001" customHeight="1">
      <c r="A234" s="41">
        <v>44470</v>
      </c>
      <c r="B234" s="23">
        <v>31400</v>
      </c>
      <c r="C234" s="23">
        <f>ROUND((B234)*0.28,0)</f>
        <v>8792</v>
      </c>
      <c r="D234" s="23"/>
      <c r="E234" s="23"/>
      <c r="F234" s="25">
        <v>6667</v>
      </c>
      <c r="G234" s="23">
        <v>7400</v>
      </c>
      <c r="H234" s="37">
        <f t="shared" si="151"/>
        <v>54259</v>
      </c>
      <c r="I234" s="25"/>
      <c r="J234" s="25">
        <f t="shared" si="152"/>
        <v>54259</v>
      </c>
      <c r="K234" s="25">
        <f t="shared" si="157"/>
        <v>4020</v>
      </c>
      <c r="L234" s="25">
        <v>740</v>
      </c>
      <c r="M234" s="23">
        <f t="shared" si="158"/>
        <v>6667</v>
      </c>
      <c r="N234" s="25"/>
      <c r="O234" s="25">
        <v>120</v>
      </c>
      <c r="P234" s="23"/>
      <c r="Q234" s="23">
        <v>360</v>
      </c>
      <c r="R234" s="25">
        <v>200</v>
      </c>
      <c r="S234" s="25">
        <v>1</v>
      </c>
      <c r="T234" s="23">
        <f t="shared" si="153"/>
        <v>12108</v>
      </c>
      <c r="U234" s="24">
        <f t="shared" si="154"/>
        <v>42151</v>
      </c>
    </row>
    <row r="235" spans="1:21" ht="20.100000000000001" customHeight="1">
      <c r="A235" s="41">
        <v>44501</v>
      </c>
      <c r="B235" s="23">
        <v>31400</v>
      </c>
      <c r="C235" s="23">
        <f t="shared" ref="C235:C238" si="159">ROUND((B235)*0.28,0)</f>
        <v>8792</v>
      </c>
      <c r="D235" s="23"/>
      <c r="E235" s="23"/>
      <c r="F235" s="25">
        <f t="shared" si="156"/>
        <v>5627</v>
      </c>
      <c r="G235" s="23"/>
      <c r="H235" s="37">
        <f t="shared" si="151"/>
        <v>45819</v>
      </c>
      <c r="I235" s="25"/>
      <c r="J235" s="25">
        <f t="shared" si="152"/>
        <v>45819</v>
      </c>
      <c r="K235" s="25">
        <f t="shared" si="157"/>
        <v>4020</v>
      </c>
      <c r="L235" s="25"/>
      <c r="M235" s="23">
        <f t="shared" si="158"/>
        <v>5627</v>
      </c>
      <c r="N235" s="25"/>
      <c r="O235" s="25">
        <v>255</v>
      </c>
      <c r="P235" s="23"/>
      <c r="Q235" s="23">
        <v>360</v>
      </c>
      <c r="R235" s="25">
        <v>200</v>
      </c>
      <c r="S235" s="25">
        <v>1</v>
      </c>
      <c r="T235" s="23">
        <f t="shared" si="153"/>
        <v>10463</v>
      </c>
      <c r="U235" s="24">
        <f t="shared" si="154"/>
        <v>35356</v>
      </c>
    </row>
    <row r="236" spans="1:21" ht="20.100000000000001" customHeight="1">
      <c r="A236" s="41">
        <v>44531</v>
      </c>
      <c r="B236" s="23">
        <v>31400</v>
      </c>
      <c r="C236" s="23">
        <f t="shared" si="159"/>
        <v>8792</v>
      </c>
      <c r="D236" s="23"/>
      <c r="E236" s="23"/>
      <c r="F236" s="25">
        <f t="shared" si="156"/>
        <v>5627</v>
      </c>
      <c r="G236" s="23"/>
      <c r="H236" s="37">
        <f t="shared" si="151"/>
        <v>45819</v>
      </c>
      <c r="I236" s="25">
        <v>1250</v>
      </c>
      <c r="J236" s="25">
        <f t="shared" si="152"/>
        <v>44569</v>
      </c>
      <c r="K236" s="25">
        <f t="shared" si="157"/>
        <v>4020</v>
      </c>
      <c r="L236" s="25"/>
      <c r="M236" s="23">
        <f t="shared" si="158"/>
        <v>5627</v>
      </c>
      <c r="N236" s="25"/>
      <c r="O236" s="25">
        <v>255</v>
      </c>
      <c r="P236" s="23"/>
      <c r="Q236" s="23">
        <v>360</v>
      </c>
      <c r="R236" s="25">
        <v>200</v>
      </c>
      <c r="S236" s="25">
        <v>1</v>
      </c>
      <c r="T236" s="23">
        <f t="shared" si="153"/>
        <v>10463</v>
      </c>
      <c r="U236" s="24">
        <f t="shared" si="154"/>
        <v>34106</v>
      </c>
    </row>
    <row r="237" spans="1:21" ht="20.100000000000001" customHeight="1">
      <c r="A237" s="41">
        <v>44562</v>
      </c>
      <c r="B237" s="23">
        <v>31400</v>
      </c>
      <c r="C237" s="23">
        <f t="shared" si="159"/>
        <v>8792</v>
      </c>
      <c r="D237" s="23"/>
      <c r="E237" s="23"/>
      <c r="F237" s="25">
        <f t="shared" si="156"/>
        <v>5627</v>
      </c>
      <c r="G237" s="23"/>
      <c r="H237" s="37">
        <f t="shared" si="151"/>
        <v>45819</v>
      </c>
      <c r="I237" s="25">
        <v>1250</v>
      </c>
      <c r="J237" s="25">
        <f t="shared" si="152"/>
        <v>44569</v>
      </c>
      <c r="K237" s="25">
        <f t="shared" si="157"/>
        <v>4020</v>
      </c>
      <c r="L237" s="25"/>
      <c r="M237" s="23">
        <f t="shared" si="158"/>
        <v>5627</v>
      </c>
      <c r="N237" s="25"/>
      <c r="O237" s="25">
        <v>255</v>
      </c>
      <c r="P237" s="23"/>
      <c r="Q237" s="23">
        <v>360</v>
      </c>
      <c r="R237" s="25">
        <v>200</v>
      </c>
      <c r="S237" s="25">
        <v>1</v>
      </c>
      <c r="T237" s="23">
        <f t="shared" si="153"/>
        <v>10463</v>
      </c>
      <c r="U237" s="24">
        <f t="shared" si="154"/>
        <v>34106</v>
      </c>
    </row>
    <row r="238" spans="1:21" ht="20.100000000000001" customHeight="1">
      <c r="A238" s="41">
        <v>44593</v>
      </c>
      <c r="B238" s="23">
        <v>31400</v>
      </c>
      <c r="C238" s="23">
        <f t="shared" si="159"/>
        <v>8792</v>
      </c>
      <c r="D238" s="23"/>
      <c r="E238" s="23"/>
      <c r="F238" s="25">
        <f t="shared" si="156"/>
        <v>5627</v>
      </c>
      <c r="G238" s="23"/>
      <c r="H238" s="37">
        <f t="shared" si="151"/>
        <v>45819</v>
      </c>
      <c r="I238" s="25">
        <v>1250</v>
      </c>
      <c r="J238" s="25">
        <f t="shared" si="152"/>
        <v>44569</v>
      </c>
      <c r="K238" s="25">
        <f t="shared" si="157"/>
        <v>4020</v>
      </c>
      <c r="L238" s="23"/>
      <c r="M238" s="23">
        <f t="shared" si="158"/>
        <v>5627</v>
      </c>
      <c r="N238" s="23"/>
      <c r="O238" s="25">
        <v>255</v>
      </c>
      <c r="P238" s="23"/>
      <c r="Q238" s="23">
        <v>360</v>
      </c>
      <c r="R238" s="25">
        <v>300</v>
      </c>
      <c r="S238" s="25">
        <v>1</v>
      </c>
      <c r="T238" s="23">
        <f t="shared" si="153"/>
        <v>10563</v>
      </c>
      <c r="U238" s="24">
        <f t="shared" si="154"/>
        <v>34006</v>
      </c>
    </row>
    <row r="239" spans="1:21" ht="20.100000000000001" customHeight="1">
      <c r="A239" s="42" t="s">
        <v>4</v>
      </c>
      <c r="B239" s="24">
        <f>SUM(B227:B238)</f>
        <v>373200</v>
      </c>
      <c r="C239" s="24">
        <f t="shared" ref="C239" si="160">SUM(C227:C238)</f>
        <v>80714</v>
      </c>
      <c r="D239" s="24">
        <f t="shared" ref="D239" si="161">SUM(D227:D238)</f>
        <v>0</v>
      </c>
      <c r="E239" s="24">
        <f t="shared" ref="E239" si="162">SUM(E227:E238)</f>
        <v>0</v>
      </c>
      <c r="F239" s="24">
        <f t="shared" ref="F239" si="163">SUM(F227:F238)</f>
        <v>64591</v>
      </c>
      <c r="G239" s="24">
        <f t="shared" ref="G239" si="164">SUM(G227:G238)</f>
        <v>30274</v>
      </c>
      <c r="H239" s="24">
        <f t="shared" ref="H239:U239" si="165">SUM(H227:H238)</f>
        <v>548779</v>
      </c>
      <c r="I239" s="24">
        <f t="shared" si="165"/>
        <v>3750</v>
      </c>
      <c r="J239" s="24">
        <f t="shared" si="165"/>
        <v>545029</v>
      </c>
      <c r="K239" s="24">
        <f t="shared" si="165"/>
        <v>45398</v>
      </c>
      <c r="L239" s="24">
        <f t="shared" si="165"/>
        <v>740</v>
      </c>
      <c r="M239" s="24">
        <f t="shared" si="165"/>
        <v>64591</v>
      </c>
      <c r="N239" s="24">
        <f t="shared" si="165"/>
        <v>0</v>
      </c>
      <c r="O239" s="24">
        <f t="shared" si="165"/>
        <v>2790</v>
      </c>
      <c r="P239" s="24">
        <f t="shared" si="165"/>
        <v>0</v>
      </c>
      <c r="Q239" s="24">
        <f t="shared" si="165"/>
        <v>4320</v>
      </c>
      <c r="R239" s="24">
        <f t="shared" si="165"/>
        <v>2500</v>
      </c>
      <c r="S239" s="24">
        <f t="shared" si="165"/>
        <v>12</v>
      </c>
      <c r="T239" s="24">
        <f t="shared" si="165"/>
        <v>120351</v>
      </c>
      <c r="U239" s="24">
        <f t="shared" si="165"/>
        <v>424678</v>
      </c>
    </row>
    <row r="240" spans="1:21" ht="20.100000000000001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ht="20.100000000000001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t="20.100000000000001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t="20.100000000000001" customHeight="1">
      <c r="A243" s="69" t="s">
        <v>30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</row>
    <row r="244" spans="1:21" ht="20.100000000000001" customHeight="1">
      <c r="A244" s="69" t="s">
        <v>48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</row>
    <row r="245" spans="1:21" ht="20.100000000000001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ht="20.100000000000001" customHeight="1">
      <c r="A246" s="18" t="s">
        <v>225</v>
      </c>
      <c r="B246" s="18"/>
      <c r="C246" s="18"/>
      <c r="D246" s="18"/>
      <c r="E246" s="18"/>
      <c r="F246" s="18"/>
      <c r="G246" s="18"/>
      <c r="H246" s="18"/>
      <c r="I246" s="31" t="s">
        <v>226</v>
      </c>
      <c r="J246" s="19"/>
      <c r="K246" s="19"/>
      <c r="L246" s="19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ht="20.100000000000001" customHeight="1">
      <c r="A247" s="18"/>
      <c r="B247" s="18"/>
      <c r="C247" s="18"/>
      <c r="D247" s="18"/>
      <c r="E247" s="18"/>
      <c r="F247" s="18"/>
      <c r="G247" s="18"/>
      <c r="H247" s="18"/>
      <c r="I247" s="31"/>
      <c r="J247" s="19"/>
      <c r="K247" s="19"/>
      <c r="L247" s="19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t="39.950000000000003" customHeight="1">
      <c r="A248" s="54" t="s">
        <v>0</v>
      </c>
      <c r="B248" s="54" t="s">
        <v>1</v>
      </c>
      <c r="C248" s="54" t="s">
        <v>2</v>
      </c>
      <c r="D248" s="54" t="s">
        <v>3</v>
      </c>
      <c r="E248" s="54" t="s">
        <v>104</v>
      </c>
      <c r="F248" s="54" t="s">
        <v>144</v>
      </c>
      <c r="G248" s="54" t="s">
        <v>127</v>
      </c>
      <c r="H248" s="55" t="s">
        <v>4</v>
      </c>
      <c r="I248" s="54" t="s">
        <v>133</v>
      </c>
      <c r="J248" s="54" t="s">
        <v>5</v>
      </c>
      <c r="K248" s="54" t="s">
        <v>9</v>
      </c>
      <c r="L248" s="54" t="s">
        <v>17</v>
      </c>
      <c r="M248" s="54" t="s">
        <v>125</v>
      </c>
      <c r="N248" s="54" t="s">
        <v>28</v>
      </c>
      <c r="O248" s="54" t="s">
        <v>16</v>
      </c>
      <c r="P248" s="54" t="s">
        <v>143</v>
      </c>
      <c r="Q248" s="54" t="s">
        <v>6</v>
      </c>
      <c r="R248" s="54" t="s">
        <v>130</v>
      </c>
      <c r="S248" s="54" t="s">
        <v>121</v>
      </c>
      <c r="T248" s="54" t="s">
        <v>5</v>
      </c>
      <c r="U248" s="54" t="s">
        <v>7</v>
      </c>
    </row>
    <row r="249" spans="1:21" ht="20.100000000000001" customHeight="1">
      <c r="A249" s="41">
        <v>44256</v>
      </c>
      <c r="B249" s="23">
        <v>26800</v>
      </c>
      <c r="C249" s="23">
        <f>ROUND((B249)*0.17,0)</f>
        <v>4556</v>
      </c>
      <c r="D249" s="23"/>
      <c r="E249" s="23">
        <v>400</v>
      </c>
      <c r="F249" s="25">
        <f>ROUNDUP(((B249+C249)*0.14),0)</f>
        <v>4390</v>
      </c>
      <c r="G249" s="25"/>
      <c r="H249" s="37">
        <f t="shared" ref="H249:H260" si="166">SUM(B249:G249)</f>
        <v>36146</v>
      </c>
      <c r="I249" s="25">
        <v>1250</v>
      </c>
      <c r="J249" s="25">
        <f t="shared" ref="J249:J260" si="167">H249-I249</f>
        <v>34896</v>
      </c>
      <c r="K249" s="25">
        <f>ROUNDUP(((B249+C249)*0.1),0)</f>
        <v>3136</v>
      </c>
      <c r="L249" s="25"/>
      <c r="M249" s="23">
        <f>F249</f>
        <v>4390</v>
      </c>
      <c r="N249" s="25"/>
      <c r="O249" s="25">
        <v>395</v>
      </c>
      <c r="P249" s="23"/>
      <c r="Q249" s="23">
        <v>360</v>
      </c>
      <c r="R249" s="25">
        <v>200</v>
      </c>
      <c r="S249" s="25">
        <v>1</v>
      </c>
      <c r="T249" s="50">
        <f t="shared" ref="T249:T260" si="168">S249+R249+Q249+P249+O249+N249+M249+L249+K249</f>
        <v>8482</v>
      </c>
      <c r="U249" s="24">
        <f t="shared" ref="U249:U260" si="169">J249-T249</f>
        <v>26414</v>
      </c>
    </row>
    <row r="250" spans="1:21" ht="20.100000000000001" customHeight="1">
      <c r="A250" s="41">
        <v>44287</v>
      </c>
      <c r="B250" s="23">
        <v>26800</v>
      </c>
      <c r="C250" s="23">
        <f t="shared" ref="C250:C255" si="170">ROUND((B250)*0.17,0)</f>
        <v>4556</v>
      </c>
      <c r="D250" s="23"/>
      <c r="E250" s="23">
        <v>400</v>
      </c>
      <c r="F250" s="25">
        <f t="shared" ref="F250:F260" si="171">ROUNDUP(((B250+C250)*0.14),0)</f>
        <v>4390</v>
      </c>
      <c r="G250" s="25"/>
      <c r="H250" s="37">
        <f t="shared" si="166"/>
        <v>36146</v>
      </c>
      <c r="I250" s="25">
        <v>1250</v>
      </c>
      <c r="J250" s="25">
        <f t="shared" si="167"/>
        <v>34896</v>
      </c>
      <c r="K250" s="25">
        <f t="shared" ref="K250:K260" si="172">ROUNDUP(((B250+C250)*0.1),0)</f>
        <v>3136</v>
      </c>
      <c r="L250" s="25"/>
      <c r="M250" s="23">
        <f t="shared" ref="M250:M260" si="173">F250</f>
        <v>4390</v>
      </c>
      <c r="N250" s="25"/>
      <c r="O250" s="25">
        <v>395</v>
      </c>
      <c r="P250" s="23"/>
      <c r="Q250" s="23">
        <v>360</v>
      </c>
      <c r="R250" s="25">
        <v>200</v>
      </c>
      <c r="S250" s="25">
        <v>1</v>
      </c>
      <c r="T250" s="50">
        <f t="shared" si="168"/>
        <v>8482</v>
      </c>
      <c r="U250" s="24">
        <f t="shared" si="169"/>
        <v>26414</v>
      </c>
    </row>
    <row r="251" spans="1:21" ht="20.100000000000001" customHeight="1">
      <c r="A251" s="41">
        <v>44317</v>
      </c>
      <c r="B251" s="23">
        <v>26800</v>
      </c>
      <c r="C251" s="23">
        <f t="shared" si="170"/>
        <v>4556</v>
      </c>
      <c r="D251" s="23"/>
      <c r="E251" s="23">
        <v>400</v>
      </c>
      <c r="F251" s="25">
        <f t="shared" si="171"/>
        <v>4390</v>
      </c>
      <c r="G251" s="25"/>
      <c r="H251" s="37">
        <f t="shared" si="166"/>
        <v>36146</v>
      </c>
      <c r="I251" s="25">
        <v>1250</v>
      </c>
      <c r="J251" s="25">
        <f t="shared" si="167"/>
        <v>34896</v>
      </c>
      <c r="K251" s="25">
        <f t="shared" si="172"/>
        <v>3136</v>
      </c>
      <c r="L251" s="25"/>
      <c r="M251" s="23">
        <f t="shared" si="173"/>
        <v>4390</v>
      </c>
      <c r="N251" s="25"/>
      <c r="O251" s="25">
        <v>395</v>
      </c>
      <c r="P251" s="23"/>
      <c r="Q251" s="23">
        <v>360</v>
      </c>
      <c r="R251" s="25">
        <v>200</v>
      </c>
      <c r="S251" s="25">
        <v>1</v>
      </c>
      <c r="T251" s="50">
        <f t="shared" si="168"/>
        <v>8482</v>
      </c>
      <c r="U251" s="24">
        <f t="shared" si="169"/>
        <v>26414</v>
      </c>
    </row>
    <row r="252" spans="1:21" ht="20.100000000000001" customHeight="1">
      <c r="A252" s="41">
        <v>44348</v>
      </c>
      <c r="B252" s="23">
        <v>26800</v>
      </c>
      <c r="C252" s="23">
        <f t="shared" si="170"/>
        <v>4556</v>
      </c>
      <c r="D252" s="23"/>
      <c r="E252" s="23">
        <v>400</v>
      </c>
      <c r="F252" s="25">
        <f t="shared" si="171"/>
        <v>4390</v>
      </c>
      <c r="G252" s="23"/>
      <c r="H252" s="37">
        <f t="shared" si="166"/>
        <v>36146</v>
      </c>
      <c r="I252" s="25">
        <v>1250</v>
      </c>
      <c r="J252" s="25">
        <f t="shared" si="167"/>
        <v>34896</v>
      </c>
      <c r="K252" s="25">
        <f t="shared" si="172"/>
        <v>3136</v>
      </c>
      <c r="L252" s="18"/>
      <c r="M252" s="23">
        <f t="shared" si="173"/>
        <v>4390</v>
      </c>
      <c r="N252" s="25"/>
      <c r="O252" s="25">
        <v>395</v>
      </c>
      <c r="P252" s="18"/>
      <c r="Q252" s="23">
        <v>360</v>
      </c>
      <c r="R252" s="25">
        <v>200</v>
      </c>
      <c r="S252" s="25">
        <v>1</v>
      </c>
      <c r="T252" s="50">
        <f t="shared" si="168"/>
        <v>8482</v>
      </c>
      <c r="U252" s="24">
        <f t="shared" si="169"/>
        <v>26414</v>
      </c>
    </row>
    <row r="253" spans="1:21" ht="20.100000000000001" customHeight="1">
      <c r="A253" s="41">
        <v>44378</v>
      </c>
      <c r="B253" s="23">
        <v>27600</v>
      </c>
      <c r="C253" s="23">
        <f t="shared" si="170"/>
        <v>4692</v>
      </c>
      <c r="D253" s="23"/>
      <c r="E253" s="23">
        <v>400</v>
      </c>
      <c r="F253" s="25">
        <f t="shared" si="171"/>
        <v>4521</v>
      </c>
      <c r="G253" s="23"/>
      <c r="H253" s="37">
        <f t="shared" si="166"/>
        <v>37213</v>
      </c>
      <c r="I253" s="25">
        <v>1250</v>
      </c>
      <c r="J253" s="25">
        <f t="shared" si="167"/>
        <v>35963</v>
      </c>
      <c r="K253" s="25">
        <f t="shared" si="172"/>
        <v>3230</v>
      </c>
      <c r="L253" s="25"/>
      <c r="M253" s="23">
        <f t="shared" si="173"/>
        <v>4521</v>
      </c>
      <c r="N253" s="25"/>
      <c r="O253" s="25">
        <v>395</v>
      </c>
      <c r="P253" s="23"/>
      <c r="Q253" s="23">
        <v>360</v>
      </c>
      <c r="R253" s="25">
        <v>200</v>
      </c>
      <c r="S253" s="25">
        <v>1</v>
      </c>
      <c r="T253" s="50">
        <f t="shared" si="168"/>
        <v>8707</v>
      </c>
      <c r="U253" s="24">
        <f t="shared" si="169"/>
        <v>27256</v>
      </c>
    </row>
    <row r="254" spans="1:21" ht="20.100000000000001" customHeight="1">
      <c r="A254" s="41">
        <v>44409</v>
      </c>
      <c r="B254" s="23">
        <v>27600</v>
      </c>
      <c r="C254" s="23">
        <f t="shared" si="170"/>
        <v>4692</v>
      </c>
      <c r="D254" s="23"/>
      <c r="E254" s="23">
        <v>400</v>
      </c>
      <c r="F254" s="25">
        <f t="shared" si="171"/>
        <v>4521</v>
      </c>
      <c r="G254" s="23">
        <v>23992</v>
      </c>
      <c r="H254" s="37">
        <f t="shared" si="166"/>
        <v>61205</v>
      </c>
      <c r="I254" s="25">
        <v>1250</v>
      </c>
      <c r="J254" s="25">
        <f t="shared" si="167"/>
        <v>59955</v>
      </c>
      <c r="K254" s="25">
        <f t="shared" si="172"/>
        <v>3230</v>
      </c>
      <c r="L254" s="25"/>
      <c r="M254" s="23">
        <f t="shared" si="173"/>
        <v>4521</v>
      </c>
      <c r="N254" s="25"/>
      <c r="O254" s="25">
        <v>395</v>
      </c>
      <c r="P254" s="23"/>
      <c r="Q254" s="23">
        <v>360</v>
      </c>
      <c r="R254" s="25">
        <v>200</v>
      </c>
      <c r="S254" s="25">
        <v>1</v>
      </c>
      <c r="T254" s="50">
        <f t="shared" si="168"/>
        <v>8707</v>
      </c>
      <c r="U254" s="24">
        <f t="shared" si="169"/>
        <v>51248</v>
      </c>
    </row>
    <row r="255" spans="1:21" ht="20.100000000000001" customHeight="1">
      <c r="A255" s="41">
        <v>44440</v>
      </c>
      <c r="B255" s="23">
        <v>27600</v>
      </c>
      <c r="C255" s="23">
        <f t="shared" si="170"/>
        <v>4692</v>
      </c>
      <c r="D255" s="23"/>
      <c r="E255" s="23">
        <v>400</v>
      </c>
      <c r="F255" s="25">
        <f t="shared" si="171"/>
        <v>4521</v>
      </c>
      <c r="G255" s="23"/>
      <c r="H255" s="37">
        <f t="shared" si="166"/>
        <v>37213</v>
      </c>
      <c r="I255" s="25"/>
      <c r="J255" s="25">
        <f t="shared" si="167"/>
        <v>37213</v>
      </c>
      <c r="K255" s="25">
        <f t="shared" si="172"/>
        <v>3230</v>
      </c>
      <c r="L255" s="25"/>
      <c r="M255" s="23">
        <f t="shared" si="173"/>
        <v>4521</v>
      </c>
      <c r="N255" s="25"/>
      <c r="O255" s="25">
        <v>260</v>
      </c>
      <c r="P255" s="23"/>
      <c r="Q255" s="23">
        <v>360</v>
      </c>
      <c r="R255" s="25">
        <v>200</v>
      </c>
      <c r="S255" s="25">
        <v>1</v>
      </c>
      <c r="T255" s="50">
        <f t="shared" si="168"/>
        <v>8572</v>
      </c>
      <c r="U255" s="24">
        <f t="shared" si="169"/>
        <v>28641</v>
      </c>
    </row>
    <row r="256" spans="1:21" ht="20.100000000000001" customHeight="1">
      <c r="A256" s="41">
        <v>44470</v>
      </c>
      <c r="B256" s="23">
        <v>27600</v>
      </c>
      <c r="C256" s="23">
        <f>ROUND((B256)*0.28,0)</f>
        <v>7728</v>
      </c>
      <c r="D256" s="23"/>
      <c r="E256" s="23">
        <v>400</v>
      </c>
      <c r="F256" s="25">
        <v>5856</v>
      </c>
      <c r="G256" s="23">
        <v>6500</v>
      </c>
      <c r="H256" s="37">
        <f t="shared" si="166"/>
        <v>48084</v>
      </c>
      <c r="I256" s="25"/>
      <c r="J256" s="25">
        <f t="shared" si="167"/>
        <v>48084</v>
      </c>
      <c r="K256" s="25">
        <f t="shared" si="172"/>
        <v>3533</v>
      </c>
      <c r="L256" s="25">
        <v>650</v>
      </c>
      <c r="M256" s="23">
        <f t="shared" si="173"/>
        <v>5856</v>
      </c>
      <c r="N256" s="25"/>
      <c r="O256" s="25">
        <v>260</v>
      </c>
      <c r="P256" s="23"/>
      <c r="Q256" s="23">
        <v>360</v>
      </c>
      <c r="R256" s="25">
        <v>200</v>
      </c>
      <c r="S256" s="25">
        <v>1</v>
      </c>
      <c r="T256" s="50">
        <f t="shared" si="168"/>
        <v>10860</v>
      </c>
      <c r="U256" s="24">
        <f t="shared" si="169"/>
        <v>37224</v>
      </c>
    </row>
    <row r="257" spans="1:21" ht="20.100000000000001" customHeight="1">
      <c r="A257" s="41">
        <v>44501</v>
      </c>
      <c r="B257" s="23">
        <v>27600</v>
      </c>
      <c r="C257" s="23">
        <f t="shared" ref="C257:C260" si="174">ROUND((B257)*0.28,0)</f>
        <v>7728</v>
      </c>
      <c r="D257" s="23"/>
      <c r="E257" s="23"/>
      <c r="F257" s="25">
        <f t="shared" si="171"/>
        <v>4946</v>
      </c>
      <c r="G257" s="23"/>
      <c r="H257" s="37">
        <f t="shared" si="166"/>
        <v>40274</v>
      </c>
      <c r="I257" s="25"/>
      <c r="J257" s="25">
        <f t="shared" si="167"/>
        <v>40274</v>
      </c>
      <c r="K257" s="25">
        <f t="shared" si="172"/>
        <v>3533</v>
      </c>
      <c r="L257" s="25"/>
      <c r="M257" s="23">
        <f t="shared" si="173"/>
        <v>4946</v>
      </c>
      <c r="N257" s="25"/>
      <c r="O257" s="25">
        <v>255</v>
      </c>
      <c r="P257" s="23"/>
      <c r="Q257" s="23">
        <v>360</v>
      </c>
      <c r="R257" s="25">
        <v>200</v>
      </c>
      <c r="S257" s="25">
        <v>1</v>
      </c>
      <c r="T257" s="50">
        <f t="shared" si="168"/>
        <v>9295</v>
      </c>
      <c r="U257" s="24">
        <f t="shared" si="169"/>
        <v>30979</v>
      </c>
    </row>
    <row r="258" spans="1:21" ht="20.100000000000001" customHeight="1">
      <c r="A258" s="41">
        <v>44531</v>
      </c>
      <c r="B258" s="23">
        <v>27600</v>
      </c>
      <c r="C258" s="23">
        <f t="shared" si="174"/>
        <v>7728</v>
      </c>
      <c r="D258" s="23"/>
      <c r="E258" s="23"/>
      <c r="F258" s="25">
        <f t="shared" si="171"/>
        <v>4946</v>
      </c>
      <c r="G258" s="23"/>
      <c r="H258" s="37">
        <f t="shared" si="166"/>
        <v>40274</v>
      </c>
      <c r="I258" s="25"/>
      <c r="J258" s="25">
        <f t="shared" si="167"/>
        <v>40274</v>
      </c>
      <c r="K258" s="25">
        <f t="shared" si="172"/>
        <v>3533</v>
      </c>
      <c r="L258" s="25"/>
      <c r="M258" s="23">
        <f t="shared" si="173"/>
        <v>4946</v>
      </c>
      <c r="N258" s="25"/>
      <c r="O258" s="25">
        <v>255</v>
      </c>
      <c r="P258" s="23"/>
      <c r="Q258" s="23">
        <v>360</v>
      </c>
      <c r="R258" s="25">
        <v>200</v>
      </c>
      <c r="S258" s="25">
        <v>1</v>
      </c>
      <c r="T258" s="50">
        <f t="shared" si="168"/>
        <v>9295</v>
      </c>
      <c r="U258" s="24">
        <f t="shared" si="169"/>
        <v>30979</v>
      </c>
    </row>
    <row r="259" spans="1:21" ht="20.100000000000001" customHeight="1">
      <c r="A259" s="41">
        <v>44562</v>
      </c>
      <c r="B259" s="23">
        <v>27600</v>
      </c>
      <c r="C259" s="23">
        <f t="shared" si="174"/>
        <v>7728</v>
      </c>
      <c r="D259" s="23"/>
      <c r="E259" s="23"/>
      <c r="F259" s="25">
        <f t="shared" si="171"/>
        <v>4946</v>
      </c>
      <c r="G259" s="23"/>
      <c r="H259" s="37">
        <f t="shared" si="166"/>
        <v>40274</v>
      </c>
      <c r="I259" s="25"/>
      <c r="J259" s="25">
        <f t="shared" si="167"/>
        <v>40274</v>
      </c>
      <c r="K259" s="25">
        <f t="shared" si="172"/>
        <v>3533</v>
      </c>
      <c r="L259" s="25"/>
      <c r="M259" s="23">
        <f t="shared" si="173"/>
        <v>4946</v>
      </c>
      <c r="N259" s="25"/>
      <c r="O259" s="25">
        <v>255</v>
      </c>
      <c r="P259" s="23"/>
      <c r="Q259" s="23">
        <v>360</v>
      </c>
      <c r="R259" s="25">
        <v>200</v>
      </c>
      <c r="S259" s="25">
        <v>1</v>
      </c>
      <c r="T259" s="50">
        <f t="shared" si="168"/>
        <v>9295</v>
      </c>
      <c r="U259" s="24">
        <f t="shared" si="169"/>
        <v>30979</v>
      </c>
    </row>
    <row r="260" spans="1:21" ht="20.100000000000001" customHeight="1">
      <c r="A260" s="41">
        <v>44593</v>
      </c>
      <c r="B260" s="23">
        <v>27600</v>
      </c>
      <c r="C260" s="23">
        <f t="shared" si="174"/>
        <v>7728</v>
      </c>
      <c r="D260" s="23"/>
      <c r="E260" s="23"/>
      <c r="F260" s="25">
        <f t="shared" si="171"/>
        <v>4946</v>
      </c>
      <c r="G260" s="23"/>
      <c r="H260" s="37">
        <f t="shared" si="166"/>
        <v>40274</v>
      </c>
      <c r="I260" s="25"/>
      <c r="J260" s="25">
        <f t="shared" si="167"/>
        <v>40274</v>
      </c>
      <c r="K260" s="25">
        <f t="shared" si="172"/>
        <v>3533</v>
      </c>
      <c r="L260" s="23"/>
      <c r="M260" s="23">
        <f t="shared" si="173"/>
        <v>4946</v>
      </c>
      <c r="N260" s="25"/>
      <c r="O260" s="25">
        <v>255</v>
      </c>
      <c r="P260" s="23"/>
      <c r="Q260" s="23">
        <v>360</v>
      </c>
      <c r="R260" s="25">
        <v>300</v>
      </c>
      <c r="S260" s="25">
        <v>1</v>
      </c>
      <c r="T260" s="50">
        <f t="shared" si="168"/>
        <v>9395</v>
      </c>
      <c r="U260" s="24">
        <f t="shared" si="169"/>
        <v>30879</v>
      </c>
    </row>
    <row r="261" spans="1:21" ht="20.100000000000001" customHeight="1">
      <c r="A261" s="42" t="s">
        <v>4</v>
      </c>
      <c r="B261" s="24">
        <f>SUM(B249:B260)</f>
        <v>328000</v>
      </c>
      <c r="C261" s="24">
        <f t="shared" ref="C261" si="175">SUM(C249:C260)</f>
        <v>70940</v>
      </c>
      <c r="D261" s="24">
        <f t="shared" ref="D261" si="176">SUM(D249:D260)</f>
        <v>0</v>
      </c>
      <c r="E261" s="24">
        <f t="shared" ref="E261" si="177">SUM(E249:E260)</f>
        <v>3200</v>
      </c>
      <c r="F261" s="24">
        <f t="shared" ref="F261" si="178">SUM(F249:F260)</f>
        <v>56763</v>
      </c>
      <c r="G261" s="24">
        <f t="shared" ref="G261" si="179">SUM(G249:G260)</f>
        <v>30492</v>
      </c>
      <c r="H261" s="24">
        <f t="shared" ref="H261:U261" si="180">SUM(H249:H260)</f>
        <v>489395</v>
      </c>
      <c r="I261" s="24">
        <f t="shared" si="180"/>
        <v>7500</v>
      </c>
      <c r="J261" s="24">
        <f t="shared" si="180"/>
        <v>481895</v>
      </c>
      <c r="K261" s="24">
        <f t="shared" si="180"/>
        <v>39899</v>
      </c>
      <c r="L261" s="24">
        <f t="shared" si="180"/>
        <v>650</v>
      </c>
      <c r="M261" s="24">
        <f t="shared" si="180"/>
        <v>56763</v>
      </c>
      <c r="N261" s="24">
        <f t="shared" si="180"/>
        <v>0</v>
      </c>
      <c r="O261" s="24">
        <f t="shared" si="180"/>
        <v>3910</v>
      </c>
      <c r="P261" s="24">
        <f t="shared" si="180"/>
        <v>0</v>
      </c>
      <c r="Q261" s="24">
        <f t="shared" si="180"/>
        <v>4320</v>
      </c>
      <c r="R261" s="24">
        <f t="shared" si="180"/>
        <v>2500</v>
      </c>
      <c r="S261" s="24">
        <f t="shared" si="180"/>
        <v>12</v>
      </c>
      <c r="T261" s="24">
        <f t="shared" si="180"/>
        <v>108054</v>
      </c>
      <c r="U261" s="24">
        <f t="shared" si="180"/>
        <v>373841</v>
      </c>
    </row>
    <row r="262" spans="1:21" ht="20.100000000000001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ht="20.100000000000001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ht="20.100000000000001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ht="20.100000000000001" customHeight="1">
      <c r="A265" s="69" t="s">
        <v>30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</row>
    <row r="266" spans="1:21" ht="20.100000000000001" customHeight="1">
      <c r="A266" s="69" t="s">
        <v>48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</row>
    <row r="267" spans="1:21" ht="20.100000000000001" customHeight="1">
      <c r="A267" s="18"/>
      <c r="B267" s="18"/>
      <c r="C267" s="18"/>
      <c r="D267" s="18"/>
      <c r="E267" s="18"/>
      <c r="F267" s="18"/>
      <c r="G267" s="18" t="s">
        <v>10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ht="20.100000000000001" customHeight="1">
      <c r="A268" s="18" t="s">
        <v>227</v>
      </c>
      <c r="B268" s="18"/>
      <c r="C268" s="18"/>
      <c r="D268" s="18"/>
      <c r="E268" s="18"/>
      <c r="F268" s="18"/>
      <c r="G268" s="18"/>
      <c r="H268" s="18"/>
      <c r="I268" s="31" t="s">
        <v>103</v>
      </c>
      <c r="J268" s="18"/>
      <c r="K268" s="19"/>
      <c r="L268" s="19"/>
      <c r="M268" s="19"/>
      <c r="N268" s="19"/>
      <c r="O268" s="18"/>
      <c r="P268" s="18"/>
      <c r="Q268" s="18"/>
      <c r="R268" s="18"/>
      <c r="S268" s="18"/>
      <c r="T268" s="18"/>
      <c r="U268" s="18"/>
    </row>
    <row r="269" spans="1:21" ht="20.100000000000001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9"/>
      <c r="L269" s="19"/>
      <c r="M269" s="19"/>
      <c r="N269" s="19"/>
      <c r="O269" s="18"/>
      <c r="P269" s="18"/>
      <c r="Q269" s="18"/>
      <c r="R269" s="18"/>
      <c r="S269" s="18"/>
      <c r="T269" s="18"/>
      <c r="U269" s="18"/>
    </row>
    <row r="270" spans="1:21" ht="39.950000000000003" customHeight="1">
      <c r="A270" s="54" t="s">
        <v>0</v>
      </c>
      <c r="B270" s="54" t="s">
        <v>1</v>
      </c>
      <c r="C270" s="54" t="s">
        <v>2</v>
      </c>
      <c r="D270" s="54" t="s">
        <v>3</v>
      </c>
      <c r="E270" s="54" t="s">
        <v>104</v>
      </c>
      <c r="F270" s="54" t="s">
        <v>144</v>
      </c>
      <c r="G270" s="54" t="s">
        <v>19</v>
      </c>
      <c r="H270" s="55" t="s">
        <v>4</v>
      </c>
      <c r="I270" s="54" t="s">
        <v>133</v>
      </c>
      <c r="J270" s="54" t="s">
        <v>5</v>
      </c>
      <c r="K270" s="54" t="s">
        <v>9</v>
      </c>
      <c r="L270" s="54" t="s">
        <v>17</v>
      </c>
      <c r="M270" s="54" t="s">
        <v>125</v>
      </c>
      <c r="N270" s="54" t="s">
        <v>28</v>
      </c>
      <c r="O270" s="54" t="s">
        <v>16</v>
      </c>
      <c r="P270" s="54" t="s">
        <v>143</v>
      </c>
      <c r="Q270" s="54" t="s">
        <v>6</v>
      </c>
      <c r="R270" s="54" t="s">
        <v>130</v>
      </c>
      <c r="S270" s="54" t="s">
        <v>121</v>
      </c>
      <c r="T270" s="54" t="s">
        <v>5</v>
      </c>
      <c r="U270" s="54" t="s">
        <v>7</v>
      </c>
    </row>
    <row r="271" spans="1:21" ht="20.100000000000001" customHeight="1">
      <c r="A271" s="41">
        <v>44256</v>
      </c>
      <c r="B271" s="24">
        <v>21100</v>
      </c>
      <c r="C271" s="23">
        <f>ROUND((B271)*0.17,0)</f>
        <v>3587</v>
      </c>
      <c r="D271" s="23"/>
      <c r="E271" s="23"/>
      <c r="F271" s="25">
        <f>ROUNDUP(((B271+C271)*0.14),0)</f>
        <v>3457</v>
      </c>
      <c r="G271" s="25"/>
      <c r="H271" s="37">
        <f t="shared" ref="H271:H282" si="181">SUM(B271:G271)</f>
        <v>28144</v>
      </c>
      <c r="I271" s="37"/>
      <c r="J271" s="25">
        <f t="shared" ref="J271:J282" si="182">H271-I271</f>
        <v>28144</v>
      </c>
      <c r="K271" s="25">
        <f>ROUNDUP(((B271+C271)*0.1),0)</f>
        <v>2469</v>
      </c>
      <c r="L271" s="25"/>
      <c r="M271" s="23">
        <f>F271</f>
        <v>3457</v>
      </c>
      <c r="N271" s="25"/>
      <c r="O271" s="25">
        <v>825</v>
      </c>
      <c r="P271" s="25"/>
      <c r="Q271" s="45">
        <v>360</v>
      </c>
      <c r="R271" s="25">
        <v>200</v>
      </c>
      <c r="S271" s="25">
        <v>1</v>
      </c>
      <c r="T271" s="23">
        <f t="shared" ref="T271:T282" si="183">S271+R271+Q271+P271+O271+N271+M271+L271+K271</f>
        <v>7312</v>
      </c>
      <c r="U271" s="24">
        <f t="shared" ref="U271:U282" si="184">J271-T271</f>
        <v>20832</v>
      </c>
    </row>
    <row r="272" spans="1:21" ht="20.100000000000001" customHeight="1">
      <c r="A272" s="41">
        <v>44287</v>
      </c>
      <c r="B272" s="24">
        <v>21100</v>
      </c>
      <c r="C272" s="23">
        <f t="shared" ref="C272:C277" si="185">ROUND((B272)*0.17,0)</f>
        <v>3587</v>
      </c>
      <c r="D272" s="23">
        <v>1800</v>
      </c>
      <c r="E272" s="23">
        <v>400</v>
      </c>
      <c r="F272" s="25">
        <f t="shared" ref="F272:F282" si="186">ROUNDUP(((B272+C272)*0.14),0)</f>
        <v>3457</v>
      </c>
      <c r="G272" s="25"/>
      <c r="H272" s="37">
        <f t="shared" si="181"/>
        <v>30344</v>
      </c>
      <c r="I272" s="37"/>
      <c r="J272" s="25">
        <f t="shared" si="182"/>
        <v>30344</v>
      </c>
      <c r="K272" s="25">
        <f t="shared" ref="K272:K282" si="187">ROUNDUP(((B272+C272)*0.1),0)</f>
        <v>2469</v>
      </c>
      <c r="L272" s="25"/>
      <c r="M272" s="23">
        <f t="shared" ref="M272:M282" si="188">F272</f>
        <v>3457</v>
      </c>
      <c r="N272" s="51"/>
      <c r="O272" s="25"/>
      <c r="P272" s="25"/>
      <c r="Q272" s="45">
        <v>360</v>
      </c>
      <c r="R272" s="25">
        <v>200</v>
      </c>
      <c r="S272" s="25">
        <v>1</v>
      </c>
      <c r="T272" s="23">
        <f t="shared" si="183"/>
        <v>6487</v>
      </c>
      <c r="U272" s="24">
        <f t="shared" si="184"/>
        <v>23857</v>
      </c>
    </row>
    <row r="273" spans="1:21" ht="20.100000000000001" customHeight="1">
      <c r="A273" s="41">
        <v>44317</v>
      </c>
      <c r="B273" s="24">
        <v>21100</v>
      </c>
      <c r="C273" s="23">
        <f t="shared" si="185"/>
        <v>3587</v>
      </c>
      <c r="D273" s="23">
        <v>1800</v>
      </c>
      <c r="E273" s="23">
        <v>400</v>
      </c>
      <c r="F273" s="25">
        <f t="shared" si="186"/>
        <v>3457</v>
      </c>
      <c r="G273" s="25"/>
      <c r="H273" s="37">
        <f t="shared" si="181"/>
        <v>30344</v>
      </c>
      <c r="I273" s="37"/>
      <c r="J273" s="25">
        <f t="shared" si="182"/>
        <v>30344</v>
      </c>
      <c r="K273" s="25">
        <f t="shared" si="187"/>
        <v>2469</v>
      </c>
      <c r="L273" s="25"/>
      <c r="M273" s="23">
        <f t="shared" si="188"/>
        <v>3457</v>
      </c>
      <c r="N273" s="51"/>
      <c r="O273" s="25"/>
      <c r="P273" s="25"/>
      <c r="Q273" s="45">
        <v>360</v>
      </c>
      <c r="R273" s="25">
        <v>200</v>
      </c>
      <c r="S273" s="25">
        <v>1</v>
      </c>
      <c r="T273" s="23">
        <f t="shared" si="183"/>
        <v>6487</v>
      </c>
      <c r="U273" s="24">
        <f t="shared" si="184"/>
        <v>23857</v>
      </c>
    </row>
    <row r="274" spans="1:21" ht="20.100000000000001" customHeight="1">
      <c r="A274" s="41">
        <v>44348</v>
      </c>
      <c r="B274" s="24">
        <v>21100</v>
      </c>
      <c r="C274" s="23">
        <f t="shared" si="185"/>
        <v>3587</v>
      </c>
      <c r="D274" s="23">
        <v>1800</v>
      </c>
      <c r="E274" s="23">
        <v>400</v>
      </c>
      <c r="F274" s="25">
        <f t="shared" si="186"/>
        <v>3457</v>
      </c>
      <c r="G274" s="23"/>
      <c r="H274" s="37">
        <f t="shared" si="181"/>
        <v>30344</v>
      </c>
      <c r="I274" s="37"/>
      <c r="J274" s="25">
        <f t="shared" si="182"/>
        <v>30344</v>
      </c>
      <c r="K274" s="25">
        <f t="shared" si="187"/>
        <v>2469</v>
      </c>
      <c r="L274" s="25"/>
      <c r="M274" s="23">
        <f t="shared" si="188"/>
        <v>3457</v>
      </c>
      <c r="N274" s="51"/>
      <c r="O274" s="25"/>
      <c r="P274" s="25"/>
      <c r="Q274" s="45">
        <v>360</v>
      </c>
      <c r="R274" s="25">
        <v>200</v>
      </c>
      <c r="S274" s="25">
        <v>1</v>
      </c>
      <c r="T274" s="23">
        <f t="shared" si="183"/>
        <v>6487</v>
      </c>
      <c r="U274" s="24">
        <f t="shared" si="184"/>
        <v>23857</v>
      </c>
    </row>
    <row r="275" spans="1:21" ht="20.100000000000001" customHeight="1">
      <c r="A275" s="41">
        <v>44378</v>
      </c>
      <c r="B275" s="24">
        <v>21700</v>
      </c>
      <c r="C275" s="23">
        <f t="shared" si="185"/>
        <v>3689</v>
      </c>
      <c r="D275" s="23">
        <v>1800</v>
      </c>
      <c r="E275" s="23">
        <v>400</v>
      </c>
      <c r="F275" s="25">
        <f t="shared" si="186"/>
        <v>3555</v>
      </c>
      <c r="G275" s="23"/>
      <c r="H275" s="37">
        <f t="shared" si="181"/>
        <v>31144</v>
      </c>
      <c r="I275" s="37"/>
      <c r="J275" s="25">
        <f t="shared" si="182"/>
        <v>31144</v>
      </c>
      <c r="K275" s="25">
        <f t="shared" si="187"/>
        <v>2539</v>
      </c>
      <c r="L275" s="25"/>
      <c r="M275" s="23">
        <f t="shared" si="188"/>
        <v>3555</v>
      </c>
      <c r="N275" s="51"/>
      <c r="O275" s="25"/>
      <c r="P275" s="25"/>
      <c r="Q275" s="45">
        <v>360</v>
      </c>
      <c r="R275" s="25">
        <v>200</v>
      </c>
      <c r="S275" s="25">
        <v>1</v>
      </c>
      <c r="T275" s="23">
        <f t="shared" si="183"/>
        <v>6655</v>
      </c>
      <c r="U275" s="24">
        <f t="shared" si="184"/>
        <v>24489</v>
      </c>
    </row>
    <row r="276" spans="1:21" ht="20.100000000000001" customHeight="1">
      <c r="A276" s="41">
        <v>44409</v>
      </c>
      <c r="B276" s="24">
        <v>21700</v>
      </c>
      <c r="C276" s="23">
        <f t="shared" si="185"/>
        <v>3689</v>
      </c>
      <c r="D276" s="23">
        <v>1800</v>
      </c>
      <c r="E276" s="23">
        <v>400</v>
      </c>
      <c r="F276" s="25">
        <f t="shared" si="186"/>
        <v>3555</v>
      </c>
      <c r="G276" s="23">
        <v>16266</v>
      </c>
      <c r="H276" s="37">
        <f t="shared" si="181"/>
        <v>47410</v>
      </c>
      <c r="I276" s="37"/>
      <c r="J276" s="25">
        <f t="shared" si="182"/>
        <v>47410</v>
      </c>
      <c r="K276" s="25">
        <f t="shared" si="187"/>
        <v>2539</v>
      </c>
      <c r="L276" s="25"/>
      <c r="M276" s="23">
        <f t="shared" si="188"/>
        <v>3555</v>
      </c>
      <c r="N276" s="51"/>
      <c r="O276" s="25"/>
      <c r="P276" s="25"/>
      <c r="Q276" s="45">
        <v>360</v>
      </c>
      <c r="R276" s="25">
        <v>200</v>
      </c>
      <c r="S276" s="25">
        <v>1</v>
      </c>
      <c r="T276" s="23">
        <f t="shared" si="183"/>
        <v>6655</v>
      </c>
      <c r="U276" s="24">
        <f t="shared" si="184"/>
        <v>40755</v>
      </c>
    </row>
    <row r="277" spans="1:21" ht="20.100000000000001" customHeight="1">
      <c r="A277" s="41">
        <v>44440</v>
      </c>
      <c r="B277" s="24">
        <v>21700</v>
      </c>
      <c r="C277" s="23">
        <f t="shared" si="185"/>
        <v>3689</v>
      </c>
      <c r="D277" s="23">
        <v>1800</v>
      </c>
      <c r="E277" s="23">
        <v>400</v>
      </c>
      <c r="F277" s="25">
        <f t="shared" si="186"/>
        <v>3555</v>
      </c>
      <c r="G277" s="23"/>
      <c r="H277" s="37">
        <f t="shared" si="181"/>
        <v>31144</v>
      </c>
      <c r="I277" s="37"/>
      <c r="J277" s="25">
        <f t="shared" si="182"/>
        <v>31144</v>
      </c>
      <c r="K277" s="25">
        <f t="shared" si="187"/>
        <v>2539</v>
      </c>
      <c r="L277" s="25"/>
      <c r="M277" s="23">
        <f t="shared" si="188"/>
        <v>3555</v>
      </c>
      <c r="N277" s="51"/>
      <c r="O277" s="25"/>
      <c r="P277" s="25"/>
      <c r="Q277" s="45">
        <v>360</v>
      </c>
      <c r="R277" s="25">
        <v>200</v>
      </c>
      <c r="S277" s="25">
        <v>1</v>
      </c>
      <c r="T277" s="23">
        <f t="shared" si="183"/>
        <v>6655</v>
      </c>
      <c r="U277" s="24">
        <f t="shared" si="184"/>
        <v>24489</v>
      </c>
    </row>
    <row r="278" spans="1:21" ht="20.100000000000001" customHeight="1">
      <c r="A278" s="41">
        <v>44470</v>
      </c>
      <c r="B278" s="24">
        <v>21700</v>
      </c>
      <c r="C278" s="23">
        <f>ROUND((B278)*0.28,0)</f>
        <v>6076</v>
      </c>
      <c r="D278" s="23">
        <f t="shared" ref="D278:D282" si="189">ROUND((B278)*0.09,0)</f>
        <v>1953</v>
      </c>
      <c r="E278" s="23">
        <v>400</v>
      </c>
      <c r="F278" s="25">
        <v>4614</v>
      </c>
      <c r="G278" s="23">
        <v>5125</v>
      </c>
      <c r="H278" s="37">
        <f t="shared" si="181"/>
        <v>39868</v>
      </c>
      <c r="I278" s="37"/>
      <c r="J278" s="25">
        <f t="shared" si="182"/>
        <v>39868</v>
      </c>
      <c r="K278" s="25">
        <f t="shared" si="187"/>
        <v>2778</v>
      </c>
      <c r="L278" s="25">
        <v>515</v>
      </c>
      <c r="M278" s="23">
        <f t="shared" si="188"/>
        <v>4614</v>
      </c>
      <c r="N278" s="51"/>
      <c r="O278" s="25"/>
      <c r="P278" s="25"/>
      <c r="Q278" s="45">
        <v>360</v>
      </c>
      <c r="R278" s="25">
        <v>200</v>
      </c>
      <c r="S278" s="25">
        <v>1</v>
      </c>
      <c r="T278" s="23">
        <f t="shared" si="183"/>
        <v>8468</v>
      </c>
      <c r="U278" s="24">
        <f t="shared" si="184"/>
        <v>31400</v>
      </c>
    </row>
    <row r="279" spans="1:21" ht="20.100000000000001" customHeight="1">
      <c r="A279" s="41">
        <v>44501</v>
      </c>
      <c r="B279" s="24">
        <v>21700</v>
      </c>
      <c r="C279" s="23">
        <f t="shared" ref="C279:C282" si="190">ROUND((B279)*0.28,0)</f>
        <v>6076</v>
      </c>
      <c r="D279" s="23">
        <f t="shared" si="189"/>
        <v>1953</v>
      </c>
      <c r="E279" s="23">
        <v>400</v>
      </c>
      <c r="F279" s="25">
        <f t="shared" si="186"/>
        <v>3889</v>
      </c>
      <c r="G279" s="23"/>
      <c r="H279" s="37">
        <f t="shared" si="181"/>
        <v>34018</v>
      </c>
      <c r="I279" s="37"/>
      <c r="J279" s="25">
        <f t="shared" si="182"/>
        <v>34018</v>
      </c>
      <c r="K279" s="25">
        <f t="shared" si="187"/>
        <v>2778</v>
      </c>
      <c r="L279" s="25"/>
      <c r="M279" s="23">
        <f t="shared" si="188"/>
        <v>3889</v>
      </c>
      <c r="N279" s="51"/>
      <c r="O279" s="25"/>
      <c r="P279" s="25"/>
      <c r="Q279" s="45">
        <v>360</v>
      </c>
      <c r="R279" s="25">
        <v>200</v>
      </c>
      <c r="S279" s="25">
        <v>1</v>
      </c>
      <c r="T279" s="23">
        <f t="shared" si="183"/>
        <v>7228</v>
      </c>
      <c r="U279" s="24">
        <f t="shared" si="184"/>
        <v>26790</v>
      </c>
    </row>
    <row r="280" spans="1:21" ht="20.100000000000001" customHeight="1">
      <c r="A280" s="41">
        <v>44531</v>
      </c>
      <c r="B280" s="24">
        <v>21700</v>
      </c>
      <c r="C280" s="23">
        <f t="shared" si="190"/>
        <v>6076</v>
      </c>
      <c r="D280" s="23">
        <f t="shared" si="189"/>
        <v>1953</v>
      </c>
      <c r="E280" s="23">
        <v>400</v>
      </c>
      <c r="F280" s="25">
        <f t="shared" si="186"/>
        <v>3889</v>
      </c>
      <c r="G280" s="23"/>
      <c r="H280" s="37">
        <f t="shared" si="181"/>
        <v>34018</v>
      </c>
      <c r="I280" s="25">
        <v>1250</v>
      </c>
      <c r="J280" s="25">
        <f t="shared" si="182"/>
        <v>32768</v>
      </c>
      <c r="K280" s="25">
        <f t="shared" si="187"/>
        <v>2778</v>
      </c>
      <c r="L280" s="25"/>
      <c r="M280" s="23">
        <f t="shared" si="188"/>
        <v>3889</v>
      </c>
      <c r="N280" s="51"/>
      <c r="O280" s="25"/>
      <c r="P280" s="25"/>
      <c r="Q280" s="45">
        <v>360</v>
      </c>
      <c r="R280" s="25">
        <v>200</v>
      </c>
      <c r="S280" s="25">
        <v>1</v>
      </c>
      <c r="T280" s="23">
        <f t="shared" si="183"/>
        <v>7228</v>
      </c>
      <c r="U280" s="24">
        <f t="shared" si="184"/>
        <v>25540</v>
      </c>
    </row>
    <row r="281" spans="1:21" ht="20.100000000000001" customHeight="1">
      <c r="A281" s="41">
        <v>44562</v>
      </c>
      <c r="B281" s="24">
        <v>21700</v>
      </c>
      <c r="C281" s="23">
        <f t="shared" si="190"/>
        <v>6076</v>
      </c>
      <c r="D281" s="23">
        <f t="shared" si="189"/>
        <v>1953</v>
      </c>
      <c r="E281" s="23">
        <v>400</v>
      </c>
      <c r="F281" s="25">
        <f t="shared" si="186"/>
        <v>3889</v>
      </c>
      <c r="G281" s="23"/>
      <c r="H281" s="37">
        <f t="shared" si="181"/>
        <v>34018</v>
      </c>
      <c r="I281" s="25">
        <v>1250</v>
      </c>
      <c r="J281" s="25">
        <f t="shared" si="182"/>
        <v>32768</v>
      </c>
      <c r="K281" s="25">
        <f t="shared" si="187"/>
        <v>2778</v>
      </c>
      <c r="L281" s="25"/>
      <c r="M281" s="23">
        <f t="shared" si="188"/>
        <v>3889</v>
      </c>
      <c r="N281" s="51"/>
      <c r="O281" s="25"/>
      <c r="P281" s="25"/>
      <c r="Q281" s="45">
        <v>360</v>
      </c>
      <c r="R281" s="25">
        <v>200</v>
      </c>
      <c r="S281" s="25">
        <v>1</v>
      </c>
      <c r="T281" s="23">
        <f t="shared" si="183"/>
        <v>7228</v>
      </c>
      <c r="U281" s="24">
        <f t="shared" si="184"/>
        <v>25540</v>
      </c>
    </row>
    <row r="282" spans="1:21" ht="20.100000000000001" customHeight="1">
      <c r="A282" s="41">
        <v>44593</v>
      </c>
      <c r="B282" s="24">
        <v>21700</v>
      </c>
      <c r="C282" s="23">
        <f t="shared" si="190"/>
        <v>6076</v>
      </c>
      <c r="D282" s="23">
        <f t="shared" si="189"/>
        <v>1953</v>
      </c>
      <c r="E282" s="23">
        <v>400</v>
      </c>
      <c r="F282" s="25">
        <f t="shared" si="186"/>
        <v>3889</v>
      </c>
      <c r="G282" s="23"/>
      <c r="H282" s="37">
        <f t="shared" si="181"/>
        <v>34018</v>
      </c>
      <c r="I282" s="25">
        <v>1250</v>
      </c>
      <c r="J282" s="25">
        <f t="shared" si="182"/>
        <v>32768</v>
      </c>
      <c r="K282" s="25">
        <f t="shared" si="187"/>
        <v>2778</v>
      </c>
      <c r="L282" s="23"/>
      <c r="M282" s="23">
        <f t="shared" si="188"/>
        <v>3889</v>
      </c>
      <c r="N282" s="23"/>
      <c r="O282" s="23"/>
      <c r="P282" s="23"/>
      <c r="Q282" s="45">
        <v>360</v>
      </c>
      <c r="R282" s="25">
        <v>300</v>
      </c>
      <c r="S282" s="25">
        <v>1</v>
      </c>
      <c r="T282" s="23">
        <f t="shared" si="183"/>
        <v>7328</v>
      </c>
      <c r="U282" s="24">
        <f t="shared" si="184"/>
        <v>25440</v>
      </c>
    </row>
    <row r="283" spans="1:21" ht="20.100000000000001" customHeight="1">
      <c r="A283" s="42" t="s">
        <v>4</v>
      </c>
      <c r="B283" s="24">
        <f>SUM(B271:B282)</f>
        <v>258000</v>
      </c>
      <c r="C283" s="24">
        <f t="shared" ref="C283" si="191">SUM(C271:C282)</f>
        <v>55795</v>
      </c>
      <c r="D283" s="24">
        <f t="shared" ref="D283" si="192">SUM(D271:D282)</f>
        <v>20565</v>
      </c>
      <c r="E283" s="24">
        <f t="shared" ref="E283" si="193">SUM(E271:E282)</f>
        <v>4400</v>
      </c>
      <c r="F283" s="24">
        <f t="shared" ref="F283" si="194">SUM(F271:F282)</f>
        <v>44663</v>
      </c>
      <c r="G283" s="24">
        <f t="shared" ref="G283" si="195">SUM(G271:G282)</f>
        <v>21391</v>
      </c>
      <c r="H283" s="24">
        <f t="shared" ref="H283:U283" si="196">SUM(H271:H282)</f>
        <v>404814</v>
      </c>
      <c r="I283" s="24">
        <f t="shared" si="196"/>
        <v>3750</v>
      </c>
      <c r="J283" s="24">
        <f t="shared" si="196"/>
        <v>401064</v>
      </c>
      <c r="K283" s="24">
        <f t="shared" si="196"/>
        <v>31383</v>
      </c>
      <c r="L283" s="24">
        <f t="shared" si="196"/>
        <v>515</v>
      </c>
      <c r="M283" s="24">
        <f t="shared" si="196"/>
        <v>44663</v>
      </c>
      <c r="N283" s="24">
        <f t="shared" si="196"/>
        <v>0</v>
      </c>
      <c r="O283" s="24">
        <f t="shared" si="196"/>
        <v>825</v>
      </c>
      <c r="P283" s="24">
        <f t="shared" si="196"/>
        <v>0</v>
      </c>
      <c r="Q283" s="24">
        <f t="shared" si="196"/>
        <v>4320</v>
      </c>
      <c r="R283" s="24">
        <f t="shared" si="196"/>
        <v>2500</v>
      </c>
      <c r="S283" s="24">
        <f t="shared" si="196"/>
        <v>12</v>
      </c>
      <c r="T283" s="24">
        <f t="shared" si="196"/>
        <v>84218</v>
      </c>
      <c r="U283" s="24">
        <f t="shared" si="196"/>
        <v>316846</v>
      </c>
    </row>
    <row r="284" spans="1:21" ht="20.100000000000001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ht="20.100000000000001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ht="20.100000000000001" customHeight="1">
      <c r="A286" s="69" t="s">
        <v>30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</row>
    <row r="287" spans="1:21" ht="20.100000000000001" customHeight="1">
      <c r="A287" s="69" t="s">
        <v>48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</row>
    <row r="288" spans="1:21" ht="20.100000000000001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ht="20.100000000000001" customHeight="1">
      <c r="A289" s="18" t="s">
        <v>228</v>
      </c>
      <c r="B289" s="18"/>
      <c r="C289" s="18"/>
      <c r="D289" s="18"/>
      <c r="E289" s="18"/>
      <c r="F289" s="18"/>
      <c r="G289" s="18"/>
      <c r="H289" s="18"/>
      <c r="I289" s="31" t="s">
        <v>213</v>
      </c>
      <c r="J289" s="19"/>
      <c r="K289" s="19"/>
      <c r="L289" s="19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ht="20.100000000000001" customHeight="1">
      <c r="A290" s="18"/>
      <c r="B290" s="18"/>
      <c r="C290" s="18"/>
      <c r="D290" s="18"/>
      <c r="E290" s="18"/>
      <c r="F290" s="18"/>
      <c r="G290" s="18"/>
      <c r="H290" s="18"/>
      <c r="I290" s="31"/>
      <c r="J290" s="19"/>
      <c r="K290" s="19"/>
      <c r="L290" s="19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ht="39.950000000000003" customHeight="1">
      <c r="A291" s="54" t="s">
        <v>0</v>
      </c>
      <c r="B291" s="54" t="s">
        <v>1</v>
      </c>
      <c r="C291" s="54" t="s">
        <v>2</v>
      </c>
      <c r="D291" s="54" t="s">
        <v>3</v>
      </c>
      <c r="E291" s="54" t="s">
        <v>43</v>
      </c>
      <c r="F291" s="54" t="s">
        <v>144</v>
      </c>
      <c r="G291" s="54" t="s">
        <v>19</v>
      </c>
      <c r="H291" s="55" t="s">
        <v>4</v>
      </c>
      <c r="I291" s="54" t="s">
        <v>133</v>
      </c>
      <c r="J291" s="54" t="s">
        <v>5</v>
      </c>
      <c r="K291" s="54" t="s">
        <v>9</v>
      </c>
      <c r="L291" s="54" t="s">
        <v>17</v>
      </c>
      <c r="M291" s="54" t="s">
        <v>125</v>
      </c>
      <c r="N291" s="54" t="s">
        <v>27</v>
      </c>
      <c r="O291" s="54"/>
      <c r="P291" s="54" t="s">
        <v>143</v>
      </c>
      <c r="Q291" s="54" t="s">
        <v>6</v>
      </c>
      <c r="R291" s="54" t="s">
        <v>130</v>
      </c>
      <c r="S291" s="54" t="s">
        <v>121</v>
      </c>
      <c r="T291" s="54" t="s">
        <v>5</v>
      </c>
      <c r="U291" s="54" t="s">
        <v>7</v>
      </c>
    </row>
    <row r="292" spans="1:21" ht="20.100000000000001" customHeight="1">
      <c r="A292" s="41">
        <v>44256</v>
      </c>
      <c r="B292" s="23">
        <v>40400</v>
      </c>
      <c r="C292" s="23">
        <f>ROUND((B292)*0.17,0)</f>
        <v>6868</v>
      </c>
      <c r="D292" s="23">
        <f>ROUND((B292)*0.08,0)</f>
        <v>3232</v>
      </c>
      <c r="E292" s="23">
        <v>400</v>
      </c>
      <c r="F292" s="25">
        <f>ROUNDUP(((B292+C292)*0.14),0)</f>
        <v>6618</v>
      </c>
      <c r="G292" s="23"/>
      <c r="H292" s="37">
        <f t="shared" ref="H292:H304" si="197">SUM(B292:G292)</f>
        <v>57518</v>
      </c>
      <c r="I292" s="25">
        <v>1250</v>
      </c>
      <c r="J292" s="25">
        <f t="shared" ref="J292:J304" si="198">H292-I292</f>
        <v>56268</v>
      </c>
      <c r="K292" s="25">
        <f>ROUNDUP(((B292+C292)*0.1),0)</f>
        <v>4727</v>
      </c>
      <c r="L292" s="25"/>
      <c r="M292" s="23">
        <f t="shared" ref="M292:M304" si="199">F292</f>
        <v>6618</v>
      </c>
      <c r="N292" s="25">
        <v>7291</v>
      </c>
      <c r="O292" s="25"/>
      <c r="P292" s="23"/>
      <c r="Q292" s="23">
        <v>360</v>
      </c>
      <c r="R292" s="25">
        <v>200</v>
      </c>
      <c r="S292" s="25">
        <v>1</v>
      </c>
      <c r="T292" s="23">
        <f t="shared" ref="T292:T304" si="200">S292+R292+Q292+P292+O292+N292+M292+L292+K292</f>
        <v>19197</v>
      </c>
      <c r="U292" s="24">
        <f t="shared" ref="U292:U304" si="201">J292-T292</f>
        <v>37071</v>
      </c>
    </row>
    <row r="293" spans="1:21" ht="20.100000000000001" customHeight="1">
      <c r="A293" s="41">
        <v>44287</v>
      </c>
      <c r="B293" s="23">
        <v>40400</v>
      </c>
      <c r="C293" s="23">
        <f t="shared" ref="C293:C298" si="202">ROUND((B293)*0.17,0)</f>
        <v>6868</v>
      </c>
      <c r="D293" s="23">
        <f t="shared" ref="D293:D298" si="203">ROUND((B293)*0.08,0)</f>
        <v>3232</v>
      </c>
      <c r="E293" s="23">
        <v>400</v>
      </c>
      <c r="F293" s="25">
        <f t="shared" ref="F293:F304" si="204">ROUNDUP(((B293+C293)*0.14),0)</f>
        <v>6618</v>
      </c>
      <c r="G293" s="23"/>
      <c r="H293" s="37">
        <f t="shared" si="197"/>
        <v>57518</v>
      </c>
      <c r="I293" s="25">
        <v>1250</v>
      </c>
      <c r="J293" s="25">
        <f t="shared" si="198"/>
        <v>56268</v>
      </c>
      <c r="K293" s="25">
        <f t="shared" ref="K293:K304" si="205">ROUNDUP(((B293+C293)*0.1),0)</f>
        <v>4727</v>
      </c>
      <c r="L293" s="25"/>
      <c r="M293" s="23">
        <f t="shared" si="199"/>
        <v>6618</v>
      </c>
      <c r="N293" s="25">
        <v>7291</v>
      </c>
      <c r="O293" s="25"/>
      <c r="P293" s="23"/>
      <c r="Q293" s="23">
        <v>360</v>
      </c>
      <c r="R293" s="25">
        <v>200</v>
      </c>
      <c r="S293" s="25">
        <v>1</v>
      </c>
      <c r="T293" s="23">
        <f t="shared" si="200"/>
        <v>19197</v>
      </c>
      <c r="U293" s="24">
        <f t="shared" si="201"/>
        <v>37071</v>
      </c>
    </row>
    <row r="294" spans="1:21" ht="20.100000000000001" customHeight="1">
      <c r="A294" s="41">
        <v>44317</v>
      </c>
      <c r="B294" s="23">
        <v>40400</v>
      </c>
      <c r="C294" s="23">
        <f t="shared" si="202"/>
        <v>6868</v>
      </c>
      <c r="D294" s="23">
        <f t="shared" si="203"/>
        <v>3232</v>
      </c>
      <c r="E294" s="23">
        <v>400</v>
      </c>
      <c r="F294" s="25">
        <f t="shared" si="204"/>
        <v>6618</v>
      </c>
      <c r="G294" s="23"/>
      <c r="H294" s="37">
        <f t="shared" si="197"/>
        <v>57518</v>
      </c>
      <c r="I294" s="25">
        <v>1250</v>
      </c>
      <c r="J294" s="25">
        <f t="shared" si="198"/>
        <v>56268</v>
      </c>
      <c r="K294" s="25">
        <f t="shared" si="205"/>
        <v>4727</v>
      </c>
      <c r="L294" s="25"/>
      <c r="M294" s="23">
        <f t="shared" si="199"/>
        <v>6618</v>
      </c>
      <c r="N294" s="25">
        <v>7291</v>
      </c>
      <c r="O294" s="25"/>
      <c r="P294" s="23"/>
      <c r="Q294" s="23">
        <v>360</v>
      </c>
      <c r="R294" s="25">
        <v>200</v>
      </c>
      <c r="S294" s="25">
        <v>1</v>
      </c>
      <c r="T294" s="23">
        <f t="shared" si="200"/>
        <v>19197</v>
      </c>
      <c r="U294" s="24">
        <f t="shared" si="201"/>
        <v>37071</v>
      </c>
    </row>
    <row r="295" spans="1:21" ht="20.100000000000001" customHeight="1">
      <c r="A295" s="41">
        <v>44348</v>
      </c>
      <c r="B295" s="23">
        <v>40400</v>
      </c>
      <c r="C295" s="23">
        <f t="shared" si="202"/>
        <v>6868</v>
      </c>
      <c r="D295" s="23">
        <f t="shared" si="203"/>
        <v>3232</v>
      </c>
      <c r="E295" s="23">
        <v>400</v>
      </c>
      <c r="F295" s="25">
        <f t="shared" si="204"/>
        <v>6618</v>
      </c>
      <c r="G295" s="23"/>
      <c r="H295" s="37">
        <f t="shared" si="197"/>
        <v>57518</v>
      </c>
      <c r="I295" s="25">
        <v>1250</v>
      </c>
      <c r="J295" s="25">
        <f t="shared" si="198"/>
        <v>56268</v>
      </c>
      <c r="K295" s="25">
        <f t="shared" si="205"/>
        <v>4727</v>
      </c>
      <c r="L295" s="25"/>
      <c r="M295" s="23">
        <f t="shared" si="199"/>
        <v>6618</v>
      </c>
      <c r="N295" s="25">
        <v>7291</v>
      </c>
      <c r="O295" s="25"/>
      <c r="P295" s="23"/>
      <c r="Q295" s="23">
        <v>360</v>
      </c>
      <c r="R295" s="25">
        <v>200</v>
      </c>
      <c r="S295" s="25">
        <v>1</v>
      </c>
      <c r="T295" s="23">
        <f t="shared" si="200"/>
        <v>19197</v>
      </c>
      <c r="U295" s="24">
        <f t="shared" si="201"/>
        <v>37071</v>
      </c>
    </row>
    <row r="296" spans="1:21" ht="20.100000000000001" customHeight="1">
      <c r="A296" s="41">
        <v>44378</v>
      </c>
      <c r="B296" s="23">
        <v>41600</v>
      </c>
      <c r="C296" s="23">
        <f t="shared" si="202"/>
        <v>7072</v>
      </c>
      <c r="D296" s="23">
        <f t="shared" si="203"/>
        <v>3328</v>
      </c>
      <c r="E296" s="23">
        <v>400</v>
      </c>
      <c r="F296" s="25">
        <f t="shared" si="204"/>
        <v>6815</v>
      </c>
      <c r="G296" s="23"/>
      <c r="H296" s="37">
        <f t="shared" si="197"/>
        <v>59215</v>
      </c>
      <c r="I296" s="25">
        <v>1250</v>
      </c>
      <c r="J296" s="25">
        <f t="shared" si="198"/>
        <v>57965</v>
      </c>
      <c r="K296" s="25">
        <f t="shared" si="205"/>
        <v>4868</v>
      </c>
      <c r="L296" s="25"/>
      <c r="M296" s="23">
        <f t="shared" si="199"/>
        <v>6815</v>
      </c>
      <c r="N296" s="25">
        <v>7291</v>
      </c>
      <c r="O296" s="25"/>
      <c r="P296" s="23"/>
      <c r="Q296" s="23">
        <v>360</v>
      </c>
      <c r="R296" s="25">
        <v>200</v>
      </c>
      <c r="S296" s="25">
        <v>1</v>
      </c>
      <c r="T296" s="23">
        <f t="shared" si="200"/>
        <v>19535</v>
      </c>
      <c r="U296" s="24">
        <f t="shared" si="201"/>
        <v>38430</v>
      </c>
    </row>
    <row r="297" spans="1:21" ht="20.100000000000001" customHeight="1">
      <c r="A297" s="41">
        <v>44409</v>
      </c>
      <c r="B297" s="23">
        <v>41600</v>
      </c>
      <c r="C297" s="23">
        <f t="shared" si="202"/>
        <v>7072</v>
      </c>
      <c r="D297" s="23">
        <f t="shared" si="203"/>
        <v>3328</v>
      </c>
      <c r="E297" s="23">
        <v>400</v>
      </c>
      <c r="F297" s="25">
        <f t="shared" si="204"/>
        <v>6815</v>
      </c>
      <c r="G297" s="23">
        <v>35155</v>
      </c>
      <c r="H297" s="37">
        <f t="shared" si="197"/>
        <v>94370</v>
      </c>
      <c r="I297" s="25">
        <v>1250</v>
      </c>
      <c r="J297" s="25">
        <f t="shared" si="198"/>
        <v>93120</v>
      </c>
      <c r="K297" s="25">
        <f t="shared" si="205"/>
        <v>4868</v>
      </c>
      <c r="L297" s="25"/>
      <c r="M297" s="23">
        <f t="shared" si="199"/>
        <v>6815</v>
      </c>
      <c r="N297" s="25">
        <v>7291</v>
      </c>
      <c r="O297" s="25"/>
      <c r="P297" s="23"/>
      <c r="Q297" s="23">
        <v>360</v>
      </c>
      <c r="R297" s="25">
        <v>200</v>
      </c>
      <c r="S297" s="25">
        <v>1</v>
      </c>
      <c r="T297" s="23">
        <f t="shared" si="200"/>
        <v>19535</v>
      </c>
      <c r="U297" s="24">
        <f t="shared" si="201"/>
        <v>73585</v>
      </c>
    </row>
    <row r="298" spans="1:21" ht="20.100000000000001" customHeight="1">
      <c r="A298" s="41">
        <v>44440</v>
      </c>
      <c r="B298" s="23">
        <v>41600</v>
      </c>
      <c r="C298" s="23">
        <f t="shared" si="202"/>
        <v>7072</v>
      </c>
      <c r="D298" s="23">
        <f t="shared" si="203"/>
        <v>3328</v>
      </c>
      <c r="E298" s="23">
        <v>400</v>
      </c>
      <c r="F298" s="25">
        <f t="shared" si="204"/>
        <v>6815</v>
      </c>
      <c r="G298" s="23"/>
      <c r="H298" s="37">
        <f t="shared" si="197"/>
        <v>59215</v>
      </c>
      <c r="I298" s="25"/>
      <c r="J298" s="25">
        <f t="shared" si="198"/>
        <v>59215</v>
      </c>
      <c r="K298" s="25">
        <f t="shared" si="205"/>
        <v>4868</v>
      </c>
      <c r="L298" s="25"/>
      <c r="M298" s="23">
        <f t="shared" si="199"/>
        <v>6815</v>
      </c>
      <c r="N298" s="25">
        <v>7291</v>
      </c>
      <c r="O298" s="25"/>
      <c r="P298" s="23"/>
      <c r="Q298" s="23">
        <v>360</v>
      </c>
      <c r="R298" s="25">
        <v>200</v>
      </c>
      <c r="S298" s="25">
        <v>1</v>
      </c>
      <c r="T298" s="23">
        <f t="shared" si="200"/>
        <v>19535</v>
      </c>
      <c r="U298" s="24">
        <f t="shared" si="201"/>
        <v>39680</v>
      </c>
    </row>
    <row r="299" spans="1:21" ht="20.100000000000001" customHeight="1">
      <c r="A299" s="41">
        <v>44440</v>
      </c>
      <c r="B299" s="23">
        <v>47846</v>
      </c>
      <c r="C299" s="23">
        <v>0</v>
      </c>
      <c r="D299" s="23">
        <v>0</v>
      </c>
      <c r="E299" s="23">
        <v>0</v>
      </c>
      <c r="F299" s="25">
        <v>5549</v>
      </c>
      <c r="G299" s="23"/>
      <c r="H299" s="37">
        <f t="shared" si="197"/>
        <v>53395</v>
      </c>
      <c r="I299" s="25"/>
      <c r="J299" s="25">
        <f t="shared" ref="J299" si="206">H299-I299</f>
        <v>53395</v>
      </c>
      <c r="K299" s="25">
        <v>4616</v>
      </c>
      <c r="L299" s="25"/>
      <c r="M299" s="23">
        <f t="shared" ref="M299" si="207">F299</f>
        <v>5549</v>
      </c>
      <c r="N299" s="25"/>
      <c r="O299" s="25"/>
      <c r="P299" s="23"/>
      <c r="Q299" s="23">
        <v>0</v>
      </c>
      <c r="R299" s="25">
        <v>0</v>
      </c>
      <c r="S299" s="25">
        <v>1</v>
      </c>
      <c r="T299" s="23">
        <f t="shared" ref="T299" si="208">S299+R299+Q299+P299+O299+N299+M299+L299+K299</f>
        <v>10166</v>
      </c>
      <c r="U299" s="24">
        <f t="shared" ref="U299" si="209">J299-T299</f>
        <v>43229</v>
      </c>
    </row>
    <row r="300" spans="1:21" ht="20.100000000000001" customHeight="1">
      <c r="A300" s="41">
        <v>44470</v>
      </c>
      <c r="B300" s="23">
        <v>41600</v>
      </c>
      <c r="C300" s="23">
        <f>ROUND((B300)*0.28,0)</f>
        <v>11648</v>
      </c>
      <c r="D300" s="23">
        <f>ROUND((B300)*0.09,0)</f>
        <v>3744</v>
      </c>
      <c r="E300" s="23">
        <v>400</v>
      </c>
      <c r="F300" s="25">
        <v>8830</v>
      </c>
      <c r="G300" s="23">
        <v>9800</v>
      </c>
      <c r="H300" s="37">
        <f t="shared" si="197"/>
        <v>76022</v>
      </c>
      <c r="I300" s="25"/>
      <c r="J300" s="25">
        <f t="shared" si="198"/>
        <v>76022</v>
      </c>
      <c r="K300" s="25">
        <f t="shared" si="205"/>
        <v>5325</v>
      </c>
      <c r="L300" s="25">
        <v>980</v>
      </c>
      <c r="M300" s="23">
        <f t="shared" si="199"/>
        <v>8830</v>
      </c>
      <c r="N300" s="25">
        <v>7291</v>
      </c>
      <c r="O300" s="25"/>
      <c r="P300" s="23"/>
      <c r="Q300" s="23">
        <v>360</v>
      </c>
      <c r="R300" s="25">
        <v>200</v>
      </c>
      <c r="S300" s="25">
        <v>1</v>
      </c>
      <c r="T300" s="23">
        <f t="shared" si="200"/>
        <v>22987</v>
      </c>
      <c r="U300" s="24">
        <f t="shared" si="201"/>
        <v>53035</v>
      </c>
    </row>
    <row r="301" spans="1:21" ht="20.100000000000001" customHeight="1">
      <c r="A301" s="41">
        <v>44501</v>
      </c>
      <c r="B301" s="23">
        <v>41600</v>
      </c>
      <c r="C301" s="23">
        <f t="shared" ref="C301:C304" si="210">ROUND((B301)*0.28,0)</f>
        <v>11648</v>
      </c>
      <c r="D301" s="23">
        <f t="shared" ref="D301:D304" si="211">ROUND((B301)*0.09,0)</f>
        <v>3744</v>
      </c>
      <c r="E301" s="23">
        <v>400</v>
      </c>
      <c r="F301" s="25">
        <f t="shared" si="204"/>
        <v>7455</v>
      </c>
      <c r="G301" s="23"/>
      <c r="H301" s="37">
        <f t="shared" si="197"/>
        <v>64847</v>
      </c>
      <c r="I301" s="25"/>
      <c r="J301" s="25">
        <f t="shared" si="198"/>
        <v>64847</v>
      </c>
      <c r="K301" s="25">
        <f t="shared" si="205"/>
        <v>5325</v>
      </c>
      <c r="L301" s="25"/>
      <c r="M301" s="23">
        <f t="shared" si="199"/>
        <v>7455</v>
      </c>
      <c r="N301" s="25">
        <v>7291</v>
      </c>
      <c r="O301" s="25"/>
      <c r="P301" s="23"/>
      <c r="Q301" s="23">
        <v>360</v>
      </c>
      <c r="R301" s="25">
        <v>200</v>
      </c>
      <c r="S301" s="25">
        <v>1</v>
      </c>
      <c r="T301" s="23">
        <f t="shared" si="200"/>
        <v>20632</v>
      </c>
      <c r="U301" s="24">
        <f t="shared" si="201"/>
        <v>44215</v>
      </c>
    </row>
    <row r="302" spans="1:21" ht="20.100000000000001" customHeight="1">
      <c r="A302" s="41">
        <v>44531</v>
      </c>
      <c r="B302" s="23">
        <v>41600</v>
      </c>
      <c r="C302" s="23">
        <f t="shared" si="210"/>
        <v>11648</v>
      </c>
      <c r="D302" s="23">
        <f t="shared" si="211"/>
        <v>3744</v>
      </c>
      <c r="E302" s="23">
        <v>400</v>
      </c>
      <c r="F302" s="25">
        <f t="shared" si="204"/>
        <v>7455</v>
      </c>
      <c r="G302" s="23"/>
      <c r="H302" s="37">
        <f t="shared" si="197"/>
        <v>64847</v>
      </c>
      <c r="I302" s="25">
        <v>1250</v>
      </c>
      <c r="J302" s="25">
        <f t="shared" si="198"/>
        <v>63597</v>
      </c>
      <c r="K302" s="25">
        <f t="shared" si="205"/>
        <v>5325</v>
      </c>
      <c r="L302" s="25"/>
      <c r="M302" s="23">
        <f t="shared" si="199"/>
        <v>7455</v>
      </c>
      <c r="N302" s="25">
        <v>7291</v>
      </c>
      <c r="O302" s="25"/>
      <c r="P302" s="23"/>
      <c r="Q302" s="23">
        <v>360</v>
      </c>
      <c r="R302" s="25">
        <v>200</v>
      </c>
      <c r="S302" s="25">
        <v>1</v>
      </c>
      <c r="T302" s="23">
        <f t="shared" si="200"/>
        <v>20632</v>
      </c>
      <c r="U302" s="24">
        <f t="shared" si="201"/>
        <v>42965</v>
      </c>
    </row>
    <row r="303" spans="1:21" ht="20.100000000000001" customHeight="1">
      <c r="A303" s="41">
        <v>44562</v>
      </c>
      <c r="B303" s="23">
        <v>41600</v>
      </c>
      <c r="C303" s="23">
        <f t="shared" si="210"/>
        <v>11648</v>
      </c>
      <c r="D303" s="23">
        <f t="shared" si="211"/>
        <v>3744</v>
      </c>
      <c r="E303" s="23">
        <v>400</v>
      </c>
      <c r="F303" s="25">
        <f t="shared" si="204"/>
        <v>7455</v>
      </c>
      <c r="G303" s="23"/>
      <c r="H303" s="37">
        <f t="shared" si="197"/>
        <v>64847</v>
      </c>
      <c r="I303" s="25">
        <v>1250</v>
      </c>
      <c r="J303" s="25">
        <f t="shared" si="198"/>
        <v>63597</v>
      </c>
      <c r="K303" s="25">
        <f t="shared" si="205"/>
        <v>5325</v>
      </c>
      <c r="L303" s="25"/>
      <c r="M303" s="23">
        <f t="shared" si="199"/>
        <v>7455</v>
      </c>
      <c r="N303" s="25">
        <v>7291</v>
      </c>
      <c r="O303" s="25"/>
      <c r="P303" s="23"/>
      <c r="Q303" s="23">
        <v>360</v>
      </c>
      <c r="R303" s="25">
        <v>200</v>
      </c>
      <c r="S303" s="25">
        <v>1</v>
      </c>
      <c r="T303" s="23">
        <f t="shared" si="200"/>
        <v>20632</v>
      </c>
      <c r="U303" s="24">
        <f t="shared" si="201"/>
        <v>42965</v>
      </c>
    </row>
    <row r="304" spans="1:21" ht="20.100000000000001" customHeight="1">
      <c r="A304" s="41">
        <v>44593</v>
      </c>
      <c r="B304" s="23">
        <v>41600</v>
      </c>
      <c r="C304" s="23">
        <f t="shared" si="210"/>
        <v>11648</v>
      </c>
      <c r="D304" s="23">
        <f t="shared" si="211"/>
        <v>3744</v>
      </c>
      <c r="E304" s="23">
        <v>400</v>
      </c>
      <c r="F304" s="25">
        <f t="shared" si="204"/>
        <v>7455</v>
      </c>
      <c r="G304" s="23"/>
      <c r="H304" s="37">
        <f t="shared" si="197"/>
        <v>64847</v>
      </c>
      <c r="I304" s="25">
        <v>1250</v>
      </c>
      <c r="J304" s="25">
        <f t="shared" si="198"/>
        <v>63597</v>
      </c>
      <c r="K304" s="25">
        <f t="shared" si="205"/>
        <v>5325</v>
      </c>
      <c r="L304" s="23"/>
      <c r="M304" s="23">
        <f t="shared" si="199"/>
        <v>7455</v>
      </c>
      <c r="N304" s="25">
        <v>7291</v>
      </c>
      <c r="O304" s="23"/>
      <c r="P304" s="23"/>
      <c r="Q304" s="23">
        <v>360</v>
      </c>
      <c r="R304" s="25">
        <v>300</v>
      </c>
      <c r="S304" s="25">
        <v>1</v>
      </c>
      <c r="T304" s="23">
        <f t="shared" si="200"/>
        <v>20732</v>
      </c>
      <c r="U304" s="24">
        <f t="shared" si="201"/>
        <v>42865</v>
      </c>
    </row>
    <row r="305" spans="1:21" ht="20.100000000000001" customHeight="1">
      <c r="A305" s="42" t="s">
        <v>4</v>
      </c>
      <c r="B305" s="24">
        <f>SUM(B292:B304)</f>
        <v>542246</v>
      </c>
      <c r="C305" s="24">
        <f t="shared" ref="C305" si="212">SUM(C292:C304)</f>
        <v>106928</v>
      </c>
      <c r="D305" s="24">
        <f t="shared" ref="D305" si="213">SUM(D292:D304)</f>
        <v>41632</v>
      </c>
      <c r="E305" s="24">
        <f t="shared" ref="E305" si="214">SUM(E292:E304)</f>
        <v>4800</v>
      </c>
      <c r="F305" s="24">
        <f t="shared" ref="F305" si="215">SUM(F292:F304)</f>
        <v>91116</v>
      </c>
      <c r="G305" s="24">
        <f t="shared" ref="G305" si="216">SUM(G292:G304)</f>
        <v>44955</v>
      </c>
      <c r="H305" s="24">
        <f t="shared" ref="H305:U305" si="217">SUM(H292:H304)</f>
        <v>831677</v>
      </c>
      <c r="I305" s="24">
        <f t="shared" si="217"/>
        <v>11250</v>
      </c>
      <c r="J305" s="24">
        <f t="shared" si="217"/>
        <v>820427</v>
      </c>
      <c r="K305" s="24">
        <f t="shared" si="217"/>
        <v>64753</v>
      </c>
      <c r="L305" s="24">
        <f t="shared" si="217"/>
        <v>980</v>
      </c>
      <c r="M305" s="24">
        <f t="shared" si="217"/>
        <v>91116</v>
      </c>
      <c r="N305" s="24">
        <f t="shared" si="217"/>
        <v>87492</v>
      </c>
      <c r="O305" s="24">
        <f t="shared" si="217"/>
        <v>0</v>
      </c>
      <c r="P305" s="24">
        <f t="shared" si="217"/>
        <v>0</v>
      </c>
      <c r="Q305" s="24">
        <f t="shared" si="217"/>
        <v>4320</v>
      </c>
      <c r="R305" s="24">
        <f t="shared" si="217"/>
        <v>2500</v>
      </c>
      <c r="S305" s="24">
        <f t="shared" si="217"/>
        <v>13</v>
      </c>
      <c r="T305" s="24">
        <f t="shared" si="217"/>
        <v>251174</v>
      </c>
      <c r="U305" s="24">
        <f t="shared" si="217"/>
        <v>569253</v>
      </c>
    </row>
    <row r="306" spans="1:21" ht="20.100000000000001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ht="20.100000000000001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ht="20.100000000000001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ht="20.100000000000001" customHeight="1">
      <c r="A309" s="69" t="s">
        <v>30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</row>
    <row r="310" spans="1:21" ht="20.100000000000001" customHeight="1">
      <c r="A310" s="69" t="s">
        <v>48</v>
      </c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</row>
    <row r="311" spans="1:21" ht="20.100000000000001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ht="20.100000000000001" customHeight="1">
      <c r="A312" s="18" t="s">
        <v>229</v>
      </c>
      <c r="B312" s="18"/>
      <c r="C312" s="18"/>
      <c r="D312" s="18"/>
      <c r="E312" s="18"/>
      <c r="F312" s="18"/>
      <c r="G312" s="18"/>
      <c r="H312" s="18"/>
      <c r="I312" s="31" t="s">
        <v>230</v>
      </c>
      <c r="J312" s="19"/>
      <c r="K312" s="19"/>
      <c r="L312" s="19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ht="20.100000000000001" customHeight="1">
      <c r="A313" s="18"/>
      <c r="B313" s="18"/>
      <c r="C313" s="18"/>
      <c r="D313" s="18"/>
      <c r="E313" s="18"/>
      <c r="F313" s="18"/>
      <c r="G313" s="18"/>
      <c r="H313" s="18"/>
      <c r="I313" s="31"/>
      <c r="J313" s="19"/>
      <c r="K313" s="19"/>
      <c r="L313" s="19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ht="39.950000000000003" customHeight="1">
      <c r="A314" s="54" t="s">
        <v>0</v>
      </c>
      <c r="B314" s="54" t="s">
        <v>1</v>
      </c>
      <c r="C314" s="54" t="s">
        <v>2</v>
      </c>
      <c r="D314" s="54" t="s">
        <v>3</v>
      </c>
      <c r="E314" s="54" t="s">
        <v>104</v>
      </c>
      <c r="F314" s="54" t="s">
        <v>144</v>
      </c>
      <c r="G314" s="54" t="s">
        <v>19</v>
      </c>
      <c r="H314" s="55" t="s">
        <v>4</v>
      </c>
      <c r="I314" s="54" t="s">
        <v>133</v>
      </c>
      <c r="J314" s="54" t="s">
        <v>5</v>
      </c>
      <c r="K314" s="54" t="s">
        <v>9</v>
      </c>
      <c r="L314" s="54" t="s">
        <v>17</v>
      </c>
      <c r="M314" s="54" t="s">
        <v>125</v>
      </c>
      <c r="N314" s="54" t="s">
        <v>28</v>
      </c>
      <c r="O314" s="54" t="s">
        <v>16</v>
      </c>
      <c r="P314" s="54" t="s">
        <v>143</v>
      </c>
      <c r="Q314" s="54" t="s">
        <v>6</v>
      </c>
      <c r="R314" s="54" t="s">
        <v>130</v>
      </c>
      <c r="S314" s="54" t="s">
        <v>121</v>
      </c>
      <c r="T314" s="54" t="s">
        <v>5</v>
      </c>
      <c r="U314" s="54" t="s">
        <v>7</v>
      </c>
    </row>
    <row r="315" spans="1:21" ht="20.100000000000001" customHeight="1">
      <c r="A315" s="41">
        <v>44256</v>
      </c>
      <c r="B315" s="23">
        <v>30500</v>
      </c>
      <c r="C315" s="23">
        <f>ROUND((B315)*0.17,0)</f>
        <v>5185</v>
      </c>
      <c r="D315" s="23"/>
      <c r="E315" s="23"/>
      <c r="F315" s="25">
        <f>ROUNDUP(((B315+C315)*0.14),0)</f>
        <v>4996</v>
      </c>
      <c r="G315" s="25"/>
      <c r="H315" s="37">
        <f t="shared" ref="H315:H326" si="218">SUM(B315:G315)</f>
        <v>40681</v>
      </c>
      <c r="I315" s="25"/>
      <c r="J315" s="25">
        <f t="shared" ref="J315:J326" si="219">H315-I315</f>
        <v>40681</v>
      </c>
      <c r="K315" s="25">
        <f>ROUNDUP(((B315+C315)*0.1),0)</f>
        <v>3569</v>
      </c>
      <c r="L315" s="25"/>
      <c r="M315" s="23">
        <f>F315</f>
        <v>4996</v>
      </c>
      <c r="N315" s="25"/>
      <c r="O315" s="25">
        <v>255</v>
      </c>
      <c r="P315" s="23"/>
      <c r="Q315" s="23">
        <v>360</v>
      </c>
      <c r="R315" s="25">
        <v>200</v>
      </c>
      <c r="S315" s="25">
        <v>1</v>
      </c>
      <c r="T315" s="23">
        <f t="shared" ref="T315:T326" si="220">S315+R315+Q315+P315+O315+N315+M315+L315+K315</f>
        <v>9381</v>
      </c>
      <c r="U315" s="24">
        <f t="shared" ref="U315:U326" si="221">J315-T315</f>
        <v>31300</v>
      </c>
    </row>
    <row r="316" spans="1:21" ht="20.100000000000001" customHeight="1">
      <c r="A316" s="41">
        <v>44287</v>
      </c>
      <c r="B316" s="23">
        <v>30500</v>
      </c>
      <c r="C316" s="23">
        <f t="shared" ref="C316:C321" si="222">ROUND((B316)*0.17,0)</f>
        <v>5185</v>
      </c>
      <c r="D316" s="23"/>
      <c r="E316" s="23"/>
      <c r="F316" s="25">
        <f t="shared" ref="F316:F326" si="223">ROUNDUP(((B316+C316)*0.14),0)</f>
        <v>4996</v>
      </c>
      <c r="G316" s="25"/>
      <c r="H316" s="37">
        <f t="shared" si="218"/>
        <v>40681</v>
      </c>
      <c r="I316" s="25"/>
      <c r="J316" s="25">
        <f t="shared" si="219"/>
        <v>40681</v>
      </c>
      <c r="K316" s="25">
        <f t="shared" ref="K316:K326" si="224">ROUNDUP(((B316+C316)*0.1),0)</f>
        <v>3569</v>
      </c>
      <c r="L316" s="25"/>
      <c r="M316" s="23">
        <f t="shared" ref="M316:M326" si="225">F316</f>
        <v>4996</v>
      </c>
      <c r="N316" s="25"/>
      <c r="O316" s="25">
        <v>255</v>
      </c>
      <c r="P316" s="23"/>
      <c r="Q316" s="23">
        <v>360</v>
      </c>
      <c r="R316" s="25">
        <v>200</v>
      </c>
      <c r="S316" s="25">
        <v>1</v>
      </c>
      <c r="T316" s="23">
        <f t="shared" si="220"/>
        <v>9381</v>
      </c>
      <c r="U316" s="24">
        <f t="shared" si="221"/>
        <v>31300</v>
      </c>
    </row>
    <row r="317" spans="1:21" ht="20.100000000000001" customHeight="1">
      <c r="A317" s="41">
        <v>44317</v>
      </c>
      <c r="B317" s="23">
        <v>30500</v>
      </c>
      <c r="C317" s="23">
        <f t="shared" si="222"/>
        <v>5185</v>
      </c>
      <c r="D317" s="23"/>
      <c r="E317" s="23"/>
      <c r="F317" s="25">
        <f t="shared" si="223"/>
        <v>4996</v>
      </c>
      <c r="G317" s="25"/>
      <c r="H317" s="37">
        <f t="shared" si="218"/>
        <v>40681</v>
      </c>
      <c r="I317" s="25"/>
      <c r="J317" s="25">
        <f t="shared" si="219"/>
        <v>40681</v>
      </c>
      <c r="K317" s="25">
        <f t="shared" si="224"/>
        <v>3569</v>
      </c>
      <c r="L317" s="25"/>
      <c r="M317" s="23">
        <f t="shared" si="225"/>
        <v>4996</v>
      </c>
      <c r="N317" s="25"/>
      <c r="O317" s="25">
        <v>255</v>
      </c>
      <c r="P317" s="23"/>
      <c r="Q317" s="23">
        <v>360</v>
      </c>
      <c r="R317" s="25">
        <v>200</v>
      </c>
      <c r="S317" s="25">
        <v>1</v>
      </c>
      <c r="T317" s="23">
        <f t="shared" si="220"/>
        <v>9381</v>
      </c>
      <c r="U317" s="24">
        <f t="shared" si="221"/>
        <v>31300</v>
      </c>
    </row>
    <row r="318" spans="1:21" ht="20.100000000000001" customHeight="1">
      <c r="A318" s="41">
        <v>44348</v>
      </c>
      <c r="B318" s="23">
        <v>30500</v>
      </c>
      <c r="C318" s="23">
        <f t="shared" si="222"/>
        <v>5185</v>
      </c>
      <c r="D318" s="23"/>
      <c r="E318" s="23"/>
      <c r="F318" s="25">
        <f t="shared" si="223"/>
        <v>4996</v>
      </c>
      <c r="G318" s="23"/>
      <c r="H318" s="37">
        <f t="shared" si="218"/>
        <v>40681</v>
      </c>
      <c r="I318" s="37"/>
      <c r="J318" s="25">
        <f t="shared" si="219"/>
        <v>40681</v>
      </c>
      <c r="K318" s="25">
        <f t="shared" si="224"/>
        <v>3569</v>
      </c>
      <c r="L318" s="25"/>
      <c r="M318" s="23">
        <f t="shared" si="225"/>
        <v>4996</v>
      </c>
      <c r="N318" s="23"/>
      <c r="O318" s="25">
        <v>255</v>
      </c>
      <c r="P318" s="25"/>
      <c r="Q318" s="23">
        <v>360</v>
      </c>
      <c r="R318" s="25">
        <v>200</v>
      </c>
      <c r="S318" s="25">
        <v>1</v>
      </c>
      <c r="T318" s="23">
        <f t="shared" si="220"/>
        <v>9381</v>
      </c>
      <c r="U318" s="24">
        <f t="shared" si="221"/>
        <v>31300</v>
      </c>
    </row>
    <row r="319" spans="1:21" ht="20.100000000000001" customHeight="1">
      <c r="A319" s="41">
        <v>44378</v>
      </c>
      <c r="B319" s="23">
        <v>31400</v>
      </c>
      <c r="C319" s="23">
        <f t="shared" si="222"/>
        <v>5338</v>
      </c>
      <c r="D319" s="23"/>
      <c r="E319" s="23"/>
      <c r="F319" s="25">
        <f t="shared" si="223"/>
        <v>5144</v>
      </c>
      <c r="G319" s="23"/>
      <c r="H319" s="37">
        <f t="shared" si="218"/>
        <v>41882</v>
      </c>
      <c r="I319" s="25"/>
      <c r="J319" s="25">
        <f t="shared" si="219"/>
        <v>41882</v>
      </c>
      <c r="K319" s="25">
        <f t="shared" si="224"/>
        <v>3674</v>
      </c>
      <c r="L319" s="25"/>
      <c r="M319" s="23">
        <f t="shared" si="225"/>
        <v>5144</v>
      </c>
      <c r="N319" s="25"/>
      <c r="O319" s="25">
        <v>255</v>
      </c>
      <c r="P319" s="23"/>
      <c r="Q319" s="23">
        <v>360</v>
      </c>
      <c r="R319" s="25">
        <v>200</v>
      </c>
      <c r="S319" s="25">
        <v>1</v>
      </c>
      <c r="T319" s="23">
        <f t="shared" si="220"/>
        <v>9634</v>
      </c>
      <c r="U319" s="24">
        <f t="shared" si="221"/>
        <v>32248</v>
      </c>
    </row>
    <row r="320" spans="1:21" ht="20.100000000000001" customHeight="1">
      <c r="A320" s="41">
        <v>44409</v>
      </c>
      <c r="B320" s="23">
        <v>31400</v>
      </c>
      <c r="C320" s="23">
        <f t="shared" si="222"/>
        <v>5338</v>
      </c>
      <c r="D320" s="23"/>
      <c r="E320" s="23"/>
      <c r="F320" s="25">
        <f t="shared" si="223"/>
        <v>5144</v>
      </c>
      <c r="G320" s="23">
        <v>22874</v>
      </c>
      <c r="H320" s="37">
        <f t="shared" si="218"/>
        <v>64756</v>
      </c>
      <c r="I320" s="25"/>
      <c r="J320" s="25">
        <f t="shared" si="219"/>
        <v>64756</v>
      </c>
      <c r="K320" s="25">
        <f t="shared" si="224"/>
        <v>3674</v>
      </c>
      <c r="L320" s="25"/>
      <c r="M320" s="23">
        <f t="shared" si="225"/>
        <v>5144</v>
      </c>
      <c r="N320" s="25"/>
      <c r="O320" s="25">
        <v>255</v>
      </c>
      <c r="P320" s="23"/>
      <c r="Q320" s="23">
        <v>360</v>
      </c>
      <c r="R320" s="25">
        <v>200</v>
      </c>
      <c r="S320" s="25">
        <v>1</v>
      </c>
      <c r="T320" s="23">
        <f t="shared" si="220"/>
        <v>9634</v>
      </c>
      <c r="U320" s="24">
        <f t="shared" si="221"/>
        <v>55122</v>
      </c>
    </row>
    <row r="321" spans="1:21" ht="20.100000000000001" customHeight="1">
      <c r="A321" s="41">
        <v>44440</v>
      </c>
      <c r="B321" s="23">
        <v>31400</v>
      </c>
      <c r="C321" s="23">
        <f t="shared" si="222"/>
        <v>5338</v>
      </c>
      <c r="D321" s="23"/>
      <c r="E321" s="23"/>
      <c r="F321" s="25">
        <f t="shared" si="223"/>
        <v>5144</v>
      </c>
      <c r="G321" s="23"/>
      <c r="H321" s="37">
        <f t="shared" si="218"/>
        <v>41882</v>
      </c>
      <c r="I321" s="25"/>
      <c r="J321" s="25">
        <f t="shared" si="219"/>
        <v>41882</v>
      </c>
      <c r="K321" s="25">
        <f t="shared" si="224"/>
        <v>3674</v>
      </c>
      <c r="L321" s="25"/>
      <c r="M321" s="23">
        <f t="shared" si="225"/>
        <v>5144</v>
      </c>
      <c r="N321" s="25"/>
      <c r="O321" s="25">
        <v>120</v>
      </c>
      <c r="P321" s="23"/>
      <c r="Q321" s="23">
        <v>360</v>
      </c>
      <c r="R321" s="25">
        <v>200</v>
      </c>
      <c r="S321" s="25">
        <v>1</v>
      </c>
      <c r="T321" s="23">
        <f t="shared" si="220"/>
        <v>9499</v>
      </c>
      <c r="U321" s="24">
        <f t="shared" si="221"/>
        <v>32383</v>
      </c>
    </row>
    <row r="322" spans="1:21" ht="20.100000000000001" customHeight="1">
      <c r="A322" s="41">
        <v>44470</v>
      </c>
      <c r="B322" s="23">
        <v>31400</v>
      </c>
      <c r="C322" s="23">
        <f>ROUND((B322)*0.28,0)</f>
        <v>8792</v>
      </c>
      <c r="D322" s="23"/>
      <c r="E322" s="23"/>
      <c r="F322" s="25">
        <v>6667</v>
      </c>
      <c r="G322" s="23">
        <v>7400</v>
      </c>
      <c r="H322" s="37">
        <f t="shared" si="218"/>
        <v>54259</v>
      </c>
      <c r="I322" s="25"/>
      <c r="J322" s="25">
        <f t="shared" si="219"/>
        <v>54259</v>
      </c>
      <c r="K322" s="25">
        <f t="shared" si="224"/>
        <v>4020</v>
      </c>
      <c r="L322" s="25">
        <v>740</v>
      </c>
      <c r="M322" s="23">
        <f t="shared" si="225"/>
        <v>6667</v>
      </c>
      <c r="N322" s="25"/>
      <c r="O322" s="25">
        <v>120</v>
      </c>
      <c r="P322" s="23"/>
      <c r="Q322" s="23">
        <v>360</v>
      </c>
      <c r="R322" s="25">
        <v>200</v>
      </c>
      <c r="S322" s="25">
        <v>1</v>
      </c>
      <c r="T322" s="23">
        <f t="shared" si="220"/>
        <v>12108</v>
      </c>
      <c r="U322" s="24">
        <f t="shared" si="221"/>
        <v>42151</v>
      </c>
    </row>
    <row r="323" spans="1:21" ht="20.100000000000001" customHeight="1">
      <c r="A323" s="41">
        <v>44501</v>
      </c>
      <c r="B323" s="23">
        <v>31400</v>
      </c>
      <c r="C323" s="23">
        <f t="shared" ref="C323:C326" si="226">ROUND((B323)*0.28,0)</f>
        <v>8792</v>
      </c>
      <c r="D323" s="23"/>
      <c r="E323" s="23"/>
      <c r="F323" s="25">
        <f t="shared" si="223"/>
        <v>5627</v>
      </c>
      <c r="G323" s="23"/>
      <c r="H323" s="37">
        <f t="shared" si="218"/>
        <v>45819</v>
      </c>
      <c r="I323" s="25"/>
      <c r="J323" s="25">
        <f t="shared" si="219"/>
        <v>45819</v>
      </c>
      <c r="K323" s="25">
        <f t="shared" si="224"/>
        <v>4020</v>
      </c>
      <c r="L323" s="25"/>
      <c r="M323" s="23">
        <f t="shared" si="225"/>
        <v>5627</v>
      </c>
      <c r="N323" s="25"/>
      <c r="O323" s="25">
        <v>255</v>
      </c>
      <c r="P323" s="23"/>
      <c r="Q323" s="23">
        <v>360</v>
      </c>
      <c r="R323" s="25">
        <v>200</v>
      </c>
      <c r="S323" s="25">
        <v>1</v>
      </c>
      <c r="T323" s="23">
        <f t="shared" si="220"/>
        <v>10463</v>
      </c>
      <c r="U323" s="24">
        <f t="shared" si="221"/>
        <v>35356</v>
      </c>
    </row>
    <row r="324" spans="1:21" ht="20.100000000000001" customHeight="1">
      <c r="A324" s="41">
        <v>44531</v>
      </c>
      <c r="B324" s="23">
        <v>31400</v>
      </c>
      <c r="C324" s="23">
        <f t="shared" si="226"/>
        <v>8792</v>
      </c>
      <c r="D324" s="23"/>
      <c r="E324" s="23"/>
      <c r="F324" s="25">
        <f t="shared" si="223"/>
        <v>5627</v>
      </c>
      <c r="G324" s="23"/>
      <c r="H324" s="37">
        <f t="shared" si="218"/>
        <v>45819</v>
      </c>
      <c r="I324" s="25"/>
      <c r="J324" s="25">
        <f t="shared" si="219"/>
        <v>45819</v>
      </c>
      <c r="K324" s="25">
        <f t="shared" si="224"/>
        <v>4020</v>
      </c>
      <c r="L324" s="25"/>
      <c r="M324" s="23">
        <f t="shared" si="225"/>
        <v>5627</v>
      </c>
      <c r="N324" s="25"/>
      <c r="O324" s="25">
        <v>255</v>
      </c>
      <c r="P324" s="23"/>
      <c r="Q324" s="23">
        <v>360</v>
      </c>
      <c r="R324" s="25">
        <v>200</v>
      </c>
      <c r="S324" s="25">
        <v>1</v>
      </c>
      <c r="T324" s="23">
        <f t="shared" si="220"/>
        <v>10463</v>
      </c>
      <c r="U324" s="24">
        <f t="shared" si="221"/>
        <v>35356</v>
      </c>
    </row>
    <row r="325" spans="1:21" ht="20.100000000000001" customHeight="1">
      <c r="A325" s="41">
        <v>44562</v>
      </c>
      <c r="B325" s="23">
        <v>31400</v>
      </c>
      <c r="C325" s="23">
        <f t="shared" si="226"/>
        <v>8792</v>
      </c>
      <c r="D325" s="23"/>
      <c r="E325" s="23"/>
      <c r="F325" s="25">
        <f t="shared" si="223"/>
        <v>5627</v>
      </c>
      <c r="G325" s="23"/>
      <c r="H325" s="37">
        <f t="shared" si="218"/>
        <v>45819</v>
      </c>
      <c r="I325" s="25"/>
      <c r="J325" s="25">
        <f t="shared" si="219"/>
        <v>45819</v>
      </c>
      <c r="K325" s="25">
        <f t="shared" si="224"/>
        <v>4020</v>
      </c>
      <c r="L325" s="25"/>
      <c r="M325" s="23">
        <f t="shared" si="225"/>
        <v>5627</v>
      </c>
      <c r="N325" s="25"/>
      <c r="O325" s="25">
        <v>255</v>
      </c>
      <c r="P325" s="23"/>
      <c r="Q325" s="23">
        <v>360</v>
      </c>
      <c r="R325" s="25">
        <v>200</v>
      </c>
      <c r="S325" s="25">
        <v>1</v>
      </c>
      <c r="T325" s="23">
        <f t="shared" si="220"/>
        <v>10463</v>
      </c>
      <c r="U325" s="24">
        <f t="shared" si="221"/>
        <v>35356</v>
      </c>
    </row>
    <row r="326" spans="1:21" ht="20.100000000000001" customHeight="1">
      <c r="A326" s="41">
        <v>44593</v>
      </c>
      <c r="B326" s="23">
        <v>31400</v>
      </c>
      <c r="C326" s="23">
        <f t="shared" si="226"/>
        <v>8792</v>
      </c>
      <c r="D326" s="23"/>
      <c r="E326" s="23"/>
      <c r="F326" s="25">
        <f t="shared" si="223"/>
        <v>5627</v>
      </c>
      <c r="G326" s="23"/>
      <c r="H326" s="37">
        <f t="shared" si="218"/>
        <v>45819</v>
      </c>
      <c r="I326" s="25"/>
      <c r="J326" s="25">
        <f t="shared" si="219"/>
        <v>45819</v>
      </c>
      <c r="K326" s="25">
        <f t="shared" si="224"/>
        <v>4020</v>
      </c>
      <c r="L326" s="25"/>
      <c r="M326" s="23">
        <f t="shared" si="225"/>
        <v>5627</v>
      </c>
      <c r="N326" s="25"/>
      <c r="O326" s="25">
        <v>255</v>
      </c>
      <c r="P326" s="23"/>
      <c r="Q326" s="23">
        <v>360</v>
      </c>
      <c r="R326" s="25">
        <v>300</v>
      </c>
      <c r="S326" s="25">
        <v>1</v>
      </c>
      <c r="T326" s="23">
        <f t="shared" si="220"/>
        <v>10563</v>
      </c>
      <c r="U326" s="24">
        <f t="shared" si="221"/>
        <v>35256</v>
      </c>
    </row>
    <row r="327" spans="1:21" ht="20.100000000000001" customHeight="1">
      <c r="A327" s="42" t="s">
        <v>4</v>
      </c>
      <c r="B327" s="24">
        <f>SUM(B315:B326)</f>
        <v>373200</v>
      </c>
      <c r="C327" s="24">
        <f t="shared" ref="C327" si="227">SUM(C315:C326)</f>
        <v>80714</v>
      </c>
      <c r="D327" s="24">
        <f t="shared" ref="D327" si="228">SUM(D315:D326)</f>
        <v>0</v>
      </c>
      <c r="E327" s="24">
        <f t="shared" ref="E327" si="229">SUM(E315:E326)</f>
        <v>0</v>
      </c>
      <c r="F327" s="24">
        <f t="shared" ref="F327" si="230">SUM(F315:F326)</f>
        <v>64591</v>
      </c>
      <c r="G327" s="24">
        <f t="shared" ref="G327" si="231">SUM(G315:G326)</f>
        <v>30274</v>
      </c>
      <c r="H327" s="24">
        <f t="shared" ref="H327:U327" si="232">SUM(H315:H326)</f>
        <v>548779</v>
      </c>
      <c r="I327" s="24">
        <f t="shared" si="232"/>
        <v>0</v>
      </c>
      <c r="J327" s="24">
        <f t="shared" si="232"/>
        <v>548779</v>
      </c>
      <c r="K327" s="24">
        <f t="shared" si="232"/>
        <v>45398</v>
      </c>
      <c r="L327" s="24">
        <f t="shared" si="232"/>
        <v>740</v>
      </c>
      <c r="M327" s="24">
        <f t="shared" si="232"/>
        <v>64591</v>
      </c>
      <c r="N327" s="24">
        <f t="shared" si="232"/>
        <v>0</v>
      </c>
      <c r="O327" s="24">
        <f t="shared" si="232"/>
        <v>2790</v>
      </c>
      <c r="P327" s="24">
        <f t="shared" si="232"/>
        <v>0</v>
      </c>
      <c r="Q327" s="24">
        <f t="shared" si="232"/>
        <v>4320</v>
      </c>
      <c r="R327" s="24">
        <f t="shared" si="232"/>
        <v>2500</v>
      </c>
      <c r="S327" s="24">
        <f t="shared" si="232"/>
        <v>12</v>
      </c>
      <c r="T327" s="24">
        <f t="shared" si="232"/>
        <v>120351</v>
      </c>
      <c r="U327" s="24">
        <f t="shared" si="232"/>
        <v>428428</v>
      </c>
    </row>
    <row r="328" spans="1:21" ht="20.100000000000001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ht="20.100000000000001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ht="20.100000000000001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ht="20.100000000000001" customHeight="1">
      <c r="A331" s="69" t="s">
        <v>30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</row>
    <row r="332" spans="1:21" ht="20.100000000000001" customHeight="1">
      <c r="A332" s="69" t="s">
        <v>48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</row>
    <row r="333" spans="1:21" ht="20.100000000000001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ht="20.100000000000001" customHeight="1">
      <c r="A334" s="18" t="s">
        <v>231</v>
      </c>
      <c r="B334" s="18"/>
      <c r="C334" s="18"/>
      <c r="D334" s="18"/>
      <c r="E334" s="18"/>
      <c r="F334" s="18"/>
      <c r="G334" s="18"/>
      <c r="H334" s="18"/>
      <c r="I334" s="31" t="s">
        <v>232</v>
      </c>
      <c r="J334" s="19"/>
      <c r="K334" s="19"/>
      <c r="L334" s="19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ht="20.100000000000001" customHeight="1">
      <c r="A335" s="18"/>
      <c r="B335" s="18"/>
      <c r="C335" s="18"/>
      <c r="D335" s="18"/>
      <c r="E335" s="18"/>
      <c r="F335" s="18"/>
      <c r="G335" s="18"/>
      <c r="H335" s="18"/>
      <c r="I335" s="31"/>
      <c r="J335" s="19"/>
      <c r="K335" s="19"/>
      <c r="L335" s="19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ht="39.950000000000003" customHeight="1">
      <c r="A336" s="54" t="s">
        <v>0</v>
      </c>
      <c r="B336" s="54" t="s">
        <v>1</v>
      </c>
      <c r="C336" s="54" t="s">
        <v>2</v>
      </c>
      <c r="D336" s="54" t="s">
        <v>3</v>
      </c>
      <c r="E336" s="54" t="s">
        <v>104</v>
      </c>
      <c r="F336" s="54" t="s">
        <v>144</v>
      </c>
      <c r="G336" s="54" t="s">
        <v>19</v>
      </c>
      <c r="H336" s="55" t="s">
        <v>4</v>
      </c>
      <c r="I336" s="54" t="s">
        <v>133</v>
      </c>
      <c r="J336" s="54" t="s">
        <v>5</v>
      </c>
      <c r="K336" s="54" t="s">
        <v>9</v>
      </c>
      <c r="L336" s="54" t="s">
        <v>17</v>
      </c>
      <c r="M336" s="54" t="s">
        <v>125</v>
      </c>
      <c r="N336" s="54" t="s">
        <v>28</v>
      </c>
      <c r="O336" s="54" t="s">
        <v>16</v>
      </c>
      <c r="P336" s="54" t="s">
        <v>143</v>
      </c>
      <c r="Q336" s="54" t="s">
        <v>6</v>
      </c>
      <c r="R336" s="54" t="s">
        <v>130</v>
      </c>
      <c r="S336" s="54" t="s">
        <v>121</v>
      </c>
      <c r="T336" s="54" t="s">
        <v>5</v>
      </c>
      <c r="U336" s="54" t="s">
        <v>7</v>
      </c>
    </row>
    <row r="337" spans="1:21" ht="20.100000000000001" customHeight="1">
      <c r="A337" s="41">
        <v>44256</v>
      </c>
      <c r="B337" s="23">
        <v>26800</v>
      </c>
      <c r="C337" s="23">
        <f>ROUND((B337)*0.17,0)</f>
        <v>4556</v>
      </c>
      <c r="D337" s="23"/>
      <c r="E337" s="23"/>
      <c r="F337" s="25">
        <f>ROUNDUP(((B337+C337)*0.14),0)</f>
        <v>4390</v>
      </c>
      <c r="G337" s="25"/>
      <c r="H337" s="37">
        <f t="shared" ref="H337:H348" si="233">SUM(B337:G337)</f>
        <v>35746</v>
      </c>
      <c r="I337" s="25">
        <v>1250</v>
      </c>
      <c r="J337" s="25">
        <f t="shared" ref="J337:J348" si="234">H337-I337</f>
        <v>34496</v>
      </c>
      <c r="K337" s="25">
        <f>ROUNDUP(((B337+C337)*0.1),0)</f>
        <v>3136</v>
      </c>
      <c r="L337" s="25"/>
      <c r="M337" s="23">
        <f>F337</f>
        <v>4390</v>
      </c>
      <c r="N337" s="25"/>
      <c r="O337" s="25">
        <v>255</v>
      </c>
      <c r="P337" s="23"/>
      <c r="Q337" s="23">
        <v>360</v>
      </c>
      <c r="R337" s="25">
        <v>200</v>
      </c>
      <c r="S337" s="25">
        <v>1</v>
      </c>
      <c r="T337" s="50">
        <f t="shared" ref="T337:T348" si="235">S337+R337+Q337+P337+O337+N337+M337+L337+K337</f>
        <v>8342</v>
      </c>
      <c r="U337" s="24">
        <f t="shared" ref="U337:U348" si="236">J337-T337</f>
        <v>26154</v>
      </c>
    </row>
    <row r="338" spans="1:21" ht="20.100000000000001" customHeight="1">
      <c r="A338" s="41">
        <v>44287</v>
      </c>
      <c r="B338" s="23">
        <v>26800</v>
      </c>
      <c r="C338" s="23">
        <f t="shared" ref="C338:C343" si="237">ROUND((B338)*0.17,0)</f>
        <v>4556</v>
      </c>
      <c r="D338" s="23"/>
      <c r="E338" s="23"/>
      <c r="F338" s="25">
        <f t="shared" ref="F338:F348" si="238">ROUNDUP(((B338+C338)*0.14),0)</f>
        <v>4390</v>
      </c>
      <c r="G338" s="25"/>
      <c r="H338" s="37">
        <f t="shared" si="233"/>
        <v>35746</v>
      </c>
      <c r="I338" s="25">
        <v>1250</v>
      </c>
      <c r="J338" s="25">
        <f t="shared" si="234"/>
        <v>34496</v>
      </c>
      <c r="K338" s="25">
        <f t="shared" ref="K338:K348" si="239">ROUNDUP(((B338+C338)*0.1),0)</f>
        <v>3136</v>
      </c>
      <c r="L338" s="25"/>
      <c r="M338" s="23">
        <f t="shared" ref="M338:M348" si="240">F338</f>
        <v>4390</v>
      </c>
      <c r="N338" s="25"/>
      <c r="O338" s="25">
        <v>255</v>
      </c>
      <c r="P338" s="23"/>
      <c r="Q338" s="23">
        <v>360</v>
      </c>
      <c r="R338" s="25">
        <v>200</v>
      </c>
      <c r="S338" s="25">
        <v>1</v>
      </c>
      <c r="T338" s="50">
        <f t="shared" si="235"/>
        <v>8342</v>
      </c>
      <c r="U338" s="24">
        <f t="shared" si="236"/>
        <v>26154</v>
      </c>
    </row>
    <row r="339" spans="1:21" ht="20.100000000000001" customHeight="1">
      <c r="A339" s="41">
        <v>44317</v>
      </c>
      <c r="B339" s="23">
        <v>26800</v>
      </c>
      <c r="C339" s="23">
        <f t="shared" si="237"/>
        <v>4556</v>
      </c>
      <c r="D339" s="23"/>
      <c r="E339" s="23"/>
      <c r="F339" s="25">
        <f t="shared" si="238"/>
        <v>4390</v>
      </c>
      <c r="G339" s="25"/>
      <c r="H339" s="37">
        <f t="shared" si="233"/>
        <v>35746</v>
      </c>
      <c r="I339" s="25">
        <v>1250</v>
      </c>
      <c r="J339" s="25">
        <f t="shared" si="234"/>
        <v>34496</v>
      </c>
      <c r="K339" s="25">
        <f t="shared" si="239"/>
        <v>3136</v>
      </c>
      <c r="L339" s="25"/>
      <c r="M339" s="23">
        <f t="shared" si="240"/>
        <v>4390</v>
      </c>
      <c r="N339" s="25"/>
      <c r="O339" s="25">
        <v>255</v>
      </c>
      <c r="P339" s="23"/>
      <c r="Q339" s="23">
        <v>360</v>
      </c>
      <c r="R339" s="25">
        <v>200</v>
      </c>
      <c r="S339" s="25">
        <v>1</v>
      </c>
      <c r="T339" s="50">
        <f t="shared" si="235"/>
        <v>8342</v>
      </c>
      <c r="U339" s="24">
        <f t="shared" si="236"/>
        <v>26154</v>
      </c>
    </row>
    <row r="340" spans="1:21" ht="20.100000000000001" customHeight="1">
      <c r="A340" s="41">
        <v>44348</v>
      </c>
      <c r="B340" s="23">
        <v>26800</v>
      </c>
      <c r="C340" s="23">
        <f t="shared" si="237"/>
        <v>4556</v>
      </c>
      <c r="D340" s="23"/>
      <c r="E340" s="23"/>
      <c r="F340" s="25">
        <f t="shared" si="238"/>
        <v>4390</v>
      </c>
      <c r="G340" s="23"/>
      <c r="H340" s="37">
        <f t="shared" si="233"/>
        <v>35746</v>
      </c>
      <c r="I340" s="25">
        <v>1250</v>
      </c>
      <c r="J340" s="25">
        <f t="shared" si="234"/>
        <v>34496</v>
      </c>
      <c r="K340" s="25">
        <f t="shared" si="239"/>
        <v>3136</v>
      </c>
      <c r="L340" s="25"/>
      <c r="M340" s="23">
        <f t="shared" si="240"/>
        <v>4390</v>
      </c>
      <c r="N340" s="25"/>
      <c r="O340" s="25">
        <v>255</v>
      </c>
      <c r="P340" s="23"/>
      <c r="Q340" s="23">
        <v>360</v>
      </c>
      <c r="R340" s="25">
        <v>200</v>
      </c>
      <c r="S340" s="25">
        <v>1</v>
      </c>
      <c r="T340" s="50">
        <f t="shared" si="235"/>
        <v>8342</v>
      </c>
      <c r="U340" s="24">
        <f t="shared" si="236"/>
        <v>26154</v>
      </c>
    </row>
    <row r="341" spans="1:21" ht="20.100000000000001" customHeight="1">
      <c r="A341" s="41">
        <v>44378</v>
      </c>
      <c r="B341" s="23">
        <v>27600</v>
      </c>
      <c r="C341" s="23">
        <f t="shared" si="237"/>
        <v>4692</v>
      </c>
      <c r="D341" s="23"/>
      <c r="E341" s="23"/>
      <c r="F341" s="25">
        <f t="shared" si="238"/>
        <v>4521</v>
      </c>
      <c r="G341" s="23"/>
      <c r="H341" s="37">
        <f t="shared" si="233"/>
        <v>36813</v>
      </c>
      <c r="I341" s="25">
        <v>1250</v>
      </c>
      <c r="J341" s="25">
        <f t="shared" si="234"/>
        <v>35563</v>
      </c>
      <c r="K341" s="25">
        <f t="shared" si="239"/>
        <v>3230</v>
      </c>
      <c r="L341" s="25"/>
      <c r="M341" s="23">
        <f t="shared" si="240"/>
        <v>4521</v>
      </c>
      <c r="N341" s="25"/>
      <c r="O341" s="25">
        <v>255</v>
      </c>
      <c r="P341" s="23"/>
      <c r="Q341" s="23">
        <v>360</v>
      </c>
      <c r="R341" s="25">
        <v>200</v>
      </c>
      <c r="S341" s="25">
        <v>1</v>
      </c>
      <c r="T341" s="50">
        <f t="shared" si="235"/>
        <v>8567</v>
      </c>
      <c r="U341" s="24">
        <f t="shared" si="236"/>
        <v>26996</v>
      </c>
    </row>
    <row r="342" spans="1:21" ht="20.100000000000001" customHeight="1">
      <c r="A342" s="41">
        <v>44409</v>
      </c>
      <c r="B342" s="23">
        <v>27600</v>
      </c>
      <c r="C342" s="23">
        <f t="shared" si="237"/>
        <v>4692</v>
      </c>
      <c r="D342" s="23"/>
      <c r="E342" s="23"/>
      <c r="F342" s="25">
        <f t="shared" si="238"/>
        <v>4521</v>
      </c>
      <c r="G342" s="23">
        <v>23992</v>
      </c>
      <c r="H342" s="37">
        <f t="shared" si="233"/>
        <v>60805</v>
      </c>
      <c r="I342" s="25">
        <v>1250</v>
      </c>
      <c r="J342" s="25">
        <f t="shared" si="234"/>
        <v>59555</v>
      </c>
      <c r="K342" s="25">
        <f t="shared" si="239"/>
        <v>3230</v>
      </c>
      <c r="L342" s="25"/>
      <c r="M342" s="23">
        <f t="shared" si="240"/>
        <v>4521</v>
      </c>
      <c r="N342" s="25"/>
      <c r="O342" s="25">
        <v>255</v>
      </c>
      <c r="P342" s="23"/>
      <c r="Q342" s="23">
        <v>360</v>
      </c>
      <c r="R342" s="25">
        <v>200</v>
      </c>
      <c r="S342" s="25">
        <v>1</v>
      </c>
      <c r="T342" s="50">
        <f t="shared" si="235"/>
        <v>8567</v>
      </c>
      <c r="U342" s="24">
        <f t="shared" si="236"/>
        <v>50988</v>
      </c>
    </row>
    <row r="343" spans="1:21" ht="20.100000000000001" customHeight="1">
      <c r="A343" s="41">
        <v>44440</v>
      </c>
      <c r="B343" s="23">
        <v>27600</v>
      </c>
      <c r="C343" s="23">
        <f t="shared" si="237"/>
        <v>4692</v>
      </c>
      <c r="D343" s="23"/>
      <c r="E343" s="23"/>
      <c r="F343" s="25">
        <f t="shared" si="238"/>
        <v>4521</v>
      </c>
      <c r="G343" s="23"/>
      <c r="H343" s="37">
        <f t="shared" si="233"/>
        <v>36813</v>
      </c>
      <c r="I343" s="25"/>
      <c r="J343" s="25">
        <f t="shared" si="234"/>
        <v>36813</v>
      </c>
      <c r="K343" s="25">
        <f t="shared" si="239"/>
        <v>3230</v>
      </c>
      <c r="L343" s="25"/>
      <c r="M343" s="23">
        <f t="shared" si="240"/>
        <v>4521</v>
      </c>
      <c r="N343" s="25"/>
      <c r="O343" s="25">
        <v>120</v>
      </c>
      <c r="P343" s="23"/>
      <c r="Q343" s="23">
        <v>360</v>
      </c>
      <c r="R343" s="25">
        <v>200</v>
      </c>
      <c r="S343" s="25">
        <v>1</v>
      </c>
      <c r="T343" s="50">
        <f t="shared" si="235"/>
        <v>8432</v>
      </c>
      <c r="U343" s="24">
        <f t="shared" si="236"/>
        <v>28381</v>
      </c>
    </row>
    <row r="344" spans="1:21" ht="20.100000000000001" customHeight="1">
      <c r="A344" s="41">
        <v>44470</v>
      </c>
      <c r="B344" s="23">
        <v>27600</v>
      </c>
      <c r="C344" s="23">
        <f>ROUND((B344)*0.28,0)</f>
        <v>7728</v>
      </c>
      <c r="D344" s="23"/>
      <c r="E344" s="23"/>
      <c r="F344" s="25">
        <v>5856</v>
      </c>
      <c r="G344" s="23">
        <v>6500</v>
      </c>
      <c r="H344" s="37">
        <f t="shared" si="233"/>
        <v>47684</v>
      </c>
      <c r="I344" s="25"/>
      <c r="J344" s="25">
        <f t="shared" si="234"/>
        <v>47684</v>
      </c>
      <c r="K344" s="25">
        <f t="shared" si="239"/>
        <v>3533</v>
      </c>
      <c r="L344" s="25">
        <v>650</v>
      </c>
      <c r="M344" s="23">
        <f t="shared" si="240"/>
        <v>5856</v>
      </c>
      <c r="N344" s="25"/>
      <c r="O344" s="25">
        <v>120</v>
      </c>
      <c r="P344" s="23"/>
      <c r="Q344" s="23">
        <v>360</v>
      </c>
      <c r="R344" s="25">
        <v>200</v>
      </c>
      <c r="S344" s="25">
        <v>1</v>
      </c>
      <c r="T344" s="50">
        <f t="shared" si="235"/>
        <v>10720</v>
      </c>
      <c r="U344" s="24">
        <f t="shared" si="236"/>
        <v>36964</v>
      </c>
    </row>
    <row r="345" spans="1:21" ht="20.100000000000001" customHeight="1">
      <c r="A345" s="41">
        <v>44501</v>
      </c>
      <c r="B345" s="23">
        <v>27600</v>
      </c>
      <c r="C345" s="23">
        <f t="shared" ref="C345:C348" si="241">ROUND((B345)*0.28,0)</f>
        <v>7728</v>
      </c>
      <c r="D345" s="23"/>
      <c r="E345" s="23"/>
      <c r="F345" s="25">
        <f t="shared" si="238"/>
        <v>4946</v>
      </c>
      <c r="G345" s="23"/>
      <c r="H345" s="37">
        <f t="shared" si="233"/>
        <v>40274</v>
      </c>
      <c r="I345" s="25"/>
      <c r="J345" s="25">
        <f t="shared" si="234"/>
        <v>40274</v>
      </c>
      <c r="K345" s="25">
        <f t="shared" si="239"/>
        <v>3533</v>
      </c>
      <c r="L345" s="25"/>
      <c r="M345" s="23">
        <f t="shared" si="240"/>
        <v>4946</v>
      </c>
      <c r="N345" s="25"/>
      <c r="O345" s="25">
        <v>255</v>
      </c>
      <c r="P345" s="23"/>
      <c r="Q345" s="23">
        <v>360</v>
      </c>
      <c r="R345" s="25">
        <v>200</v>
      </c>
      <c r="S345" s="25">
        <v>1</v>
      </c>
      <c r="T345" s="50">
        <f t="shared" si="235"/>
        <v>9295</v>
      </c>
      <c r="U345" s="24">
        <f t="shared" si="236"/>
        <v>30979</v>
      </c>
    </row>
    <row r="346" spans="1:21" ht="20.100000000000001" customHeight="1">
      <c r="A346" s="41">
        <v>44531</v>
      </c>
      <c r="B346" s="23">
        <v>27600</v>
      </c>
      <c r="C346" s="23">
        <f t="shared" si="241"/>
        <v>7728</v>
      </c>
      <c r="D346" s="23"/>
      <c r="E346" s="23"/>
      <c r="F346" s="25">
        <f t="shared" si="238"/>
        <v>4946</v>
      </c>
      <c r="G346" s="23"/>
      <c r="H346" s="37">
        <f t="shared" si="233"/>
        <v>40274</v>
      </c>
      <c r="I346" s="25">
        <v>1250</v>
      </c>
      <c r="J346" s="25">
        <f t="shared" si="234"/>
        <v>39024</v>
      </c>
      <c r="K346" s="25">
        <f t="shared" si="239"/>
        <v>3533</v>
      </c>
      <c r="L346" s="25"/>
      <c r="M346" s="23">
        <f t="shared" si="240"/>
        <v>4946</v>
      </c>
      <c r="N346" s="25"/>
      <c r="O346" s="25">
        <v>255</v>
      </c>
      <c r="P346" s="23"/>
      <c r="Q346" s="23">
        <v>360</v>
      </c>
      <c r="R346" s="25">
        <v>200</v>
      </c>
      <c r="S346" s="25">
        <v>1</v>
      </c>
      <c r="T346" s="50">
        <f t="shared" si="235"/>
        <v>9295</v>
      </c>
      <c r="U346" s="24">
        <f t="shared" si="236"/>
        <v>29729</v>
      </c>
    </row>
    <row r="347" spans="1:21" ht="20.100000000000001" customHeight="1">
      <c r="A347" s="41">
        <v>44562</v>
      </c>
      <c r="B347" s="23">
        <v>27600</v>
      </c>
      <c r="C347" s="23">
        <f t="shared" si="241"/>
        <v>7728</v>
      </c>
      <c r="D347" s="23"/>
      <c r="E347" s="23"/>
      <c r="F347" s="25">
        <f t="shared" si="238"/>
        <v>4946</v>
      </c>
      <c r="G347" s="23"/>
      <c r="H347" s="37">
        <f t="shared" si="233"/>
        <v>40274</v>
      </c>
      <c r="I347" s="25">
        <v>1250</v>
      </c>
      <c r="J347" s="25">
        <f t="shared" si="234"/>
        <v>39024</v>
      </c>
      <c r="K347" s="25">
        <f t="shared" si="239"/>
        <v>3533</v>
      </c>
      <c r="L347" s="25"/>
      <c r="M347" s="23">
        <f t="shared" si="240"/>
        <v>4946</v>
      </c>
      <c r="N347" s="25"/>
      <c r="O347" s="25">
        <v>255</v>
      </c>
      <c r="P347" s="23"/>
      <c r="Q347" s="23">
        <v>360</v>
      </c>
      <c r="R347" s="25">
        <v>200</v>
      </c>
      <c r="S347" s="25">
        <v>1</v>
      </c>
      <c r="T347" s="50">
        <f t="shared" si="235"/>
        <v>9295</v>
      </c>
      <c r="U347" s="24">
        <f t="shared" si="236"/>
        <v>29729</v>
      </c>
    </row>
    <row r="348" spans="1:21" ht="20.100000000000001" customHeight="1">
      <c r="A348" s="41">
        <v>44593</v>
      </c>
      <c r="B348" s="23">
        <v>27600</v>
      </c>
      <c r="C348" s="23">
        <f t="shared" si="241"/>
        <v>7728</v>
      </c>
      <c r="D348" s="23"/>
      <c r="E348" s="23"/>
      <c r="F348" s="25">
        <f t="shared" si="238"/>
        <v>4946</v>
      </c>
      <c r="G348" s="23"/>
      <c r="H348" s="37">
        <f t="shared" si="233"/>
        <v>40274</v>
      </c>
      <c r="I348" s="25">
        <v>1250</v>
      </c>
      <c r="J348" s="25">
        <f t="shared" si="234"/>
        <v>39024</v>
      </c>
      <c r="K348" s="25">
        <f t="shared" si="239"/>
        <v>3533</v>
      </c>
      <c r="L348" s="23"/>
      <c r="M348" s="23">
        <f t="shared" si="240"/>
        <v>4946</v>
      </c>
      <c r="N348" s="25"/>
      <c r="O348" s="25">
        <v>255</v>
      </c>
      <c r="P348" s="23"/>
      <c r="Q348" s="23">
        <v>360</v>
      </c>
      <c r="R348" s="25">
        <v>300</v>
      </c>
      <c r="S348" s="25">
        <v>1</v>
      </c>
      <c r="T348" s="50">
        <f t="shared" si="235"/>
        <v>9395</v>
      </c>
      <c r="U348" s="24">
        <f t="shared" si="236"/>
        <v>29629</v>
      </c>
    </row>
    <row r="349" spans="1:21" ht="20.100000000000001" customHeight="1">
      <c r="A349" s="42" t="s">
        <v>4</v>
      </c>
      <c r="B349" s="24">
        <f>SUM(B337:B348)</f>
        <v>328000</v>
      </c>
      <c r="C349" s="24">
        <f t="shared" ref="C349" si="242">SUM(C337:C348)</f>
        <v>70940</v>
      </c>
      <c r="D349" s="24">
        <f t="shared" ref="D349" si="243">SUM(D337:D348)</f>
        <v>0</v>
      </c>
      <c r="E349" s="24">
        <f t="shared" ref="E349" si="244">SUM(E337:E348)</f>
        <v>0</v>
      </c>
      <c r="F349" s="24">
        <f t="shared" ref="F349" si="245">SUM(F337:F348)</f>
        <v>56763</v>
      </c>
      <c r="G349" s="24">
        <f t="shared" ref="G349" si="246">SUM(G337:G348)</f>
        <v>30492</v>
      </c>
      <c r="H349" s="24">
        <f t="shared" ref="H349:U349" si="247">SUM(H337:H348)</f>
        <v>486195</v>
      </c>
      <c r="I349" s="24">
        <f t="shared" si="247"/>
        <v>11250</v>
      </c>
      <c r="J349" s="24">
        <f t="shared" si="247"/>
        <v>474945</v>
      </c>
      <c r="K349" s="24">
        <f t="shared" si="247"/>
        <v>39899</v>
      </c>
      <c r="L349" s="24">
        <f t="shared" si="247"/>
        <v>650</v>
      </c>
      <c r="M349" s="24">
        <f t="shared" si="247"/>
        <v>56763</v>
      </c>
      <c r="N349" s="24">
        <f t="shared" si="247"/>
        <v>0</v>
      </c>
      <c r="O349" s="24">
        <f t="shared" si="247"/>
        <v>2790</v>
      </c>
      <c r="P349" s="24">
        <f t="shared" si="247"/>
        <v>0</v>
      </c>
      <c r="Q349" s="24">
        <f t="shared" si="247"/>
        <v>4320</v>
      </c>
      <c r="R349" s="24">
        <f t="shared" si="247"/>
        <v>2500</v>
      </c>
      <c r="S349" s="24">
        <f t="shared" si="247"/>
        <v>12</v>
      </c>
      <c r="T349" s="24">
        <f t="shared" si="247"/>
        <v>106934</v>
      </c>
      <c r="U349" s="24">
        <f t="shared" si="247"/>
        <v>368011</v>
      </c>
    </row>
    <row r="350" spans="1:21" ht="20.100000000000001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ht="20.100000000000001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ht="20.100000000000001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ht="20.100000000000001" customHeight="1">
      <c r="A353" s="69" t="s">
        <v>30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</row>
    <row r="354" spans="1:21" ht="20.100000000000001" customHeight="1">
      <c r="A354" s="69" t="s">
        <v>48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</row>
    <row r="355" spans="1:21" ht="20.100000000000001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ht="20.100000000000001" customHeight="1">
      <c r="A356" s="18" t="s">
        <v>233</v>
      </c>
      <c r="B356" s="18"/>
      <c r="C356" s="18"/>
      <c r="D356" s="18"/>
      <c r="E356" s="18"/>
      <c r="F356" s="18"/>
      <c r="G356" s="18"/>
      <c r="H356" s="18"/>
      <c r="I356" s="18" t="s">
        <v>234</v>
      </c>
      <c r="J356" s="18"/>
      <c r="K356" s="19"/>
      <c r="L356" s="19"/>
      <c r="M356" s="19"/>
      <c r="N356" s="19"/>
      <c r="O356" s="18"/>
      <c r="P356" s="18"/>
      <c r="Q356" s="18"/>
      <c r="R356" s="18"/>
      <c r="S356" s="18"/>
      <c r="T356" s="18"/>
      <c r="U356" s="18"/>
    </row>
    <row r="357" spans="1:21" ht="20.100000000000001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9"/>
      <c r="L357" s="19"/>
      <c r="M357" s="19"/>
      <c r="N357" s="19"/>
      <c r="O357" s="18"/>
      <c r="P357" s="18"/>
      <c r="Q357" s="18"/>
      <c r="R357" s="18"/>
      <c r="S357" s="18"/>
      <c r="T357" s="18"/>
      <c r="U357" s="18"/>
    </row>
    <row r="358" spans="1:21" ht="39.950000000000003" customHeight="1">
      <c r="A358" s="54" t="s">
        <v>0</v>
      </c>
      <c r="B358" s="54" t="s">
        <v>1</v>
      </c>
      <c r="C358" s="54" t="s">
        <v>2</v>
      </c>
      <c r="D358" s="54" t="s">
        <v>3</v>
      </c>
      <c r="E358" s="54" t="s">
        <v>104</v>
      </c>
      <c r="F358" s="54" t="s">
        <v>144</v>
      </c>
      <c r="G358" s="54" t="s">
        <v>19</v>
      </c>
      <c r="H358" s="55" t="s">
        <v>4</v>
      </c>
      <c r="I358" s="54" t="s">
        <v>133</v>
      </c>
      <c r="J358" s="54" t="s">
        <v>5</v>
      </c>
      <c r="K358" s="54" t="s">
        <v>9</v>
      </c>
      <c r="L358" s="54" t="s">
        <v>17</v>
      </c>
      <c r="M358" s="54" t="s">
        <v>125</v>
      </c>
      <c r="N358" s="54" t="s">
        <v>14</v>
      </c>
      <c r="O358" s="54" t="s">
        <v>16</v>
      </c>
      <c r="P358" s="54" t="s">
        <v>143</v>
      </c>
      <c r="Q358" s="54" t="s">
        <v>6</v>
      </c>
      <c r="R358" s="54" t="s">
        <v>130</v>
      </c>
      <c r="S358" s="54" t="s">
        <v>121</v>
      </c>
      <c r="T358" s="54" t="s">
        <v>5</v>
      </c>
      <c r="U358" s="54" t="s">
        <v>7</v>
      </c>
    </row>
    <row r="359" spans="1:21" ht="20.100000000000001" customHeight="1">
      <c r="A359" s="41">
        <v>44256</v>
      </c>
      <c r="B359" s="24">
        <v>26800</v>
      </c>
      <c r="C359" s="23">
        <f>ROUND((B359)*0.17,0)</f>
        <v>4556</v>
      </c>
      <c r="D359" s="23"/>
      <c r="E359" s="23"/>
      <c r="F359" s="25">
        <f>ROUNDUP(((B359+C359)*0.14),0)</f>
        <v>4390</v>
      </c>
      <c r="G359" s="25"/>
      <c r="H359" s="37">
        <f t="shared" ref="H359:H370" si="248">SUM(B359:G359)</f>
        <v>35746</v>
      </c>
      <c r="I359" s="25">
        <v>1250</v>
      </c>
      <c r="J359" s="25">
        <f t="shared" ref="J359:J370" si="249">H359-I359</f>
        <v>34496</v>
      </c>
      <c r="K359" s="25">
        <f>ROUNDUP(((B359+C359)*0.1),0)</f>
        <v>3136</v>
      </c>
      <c r="L359" s="25"/>
      <c r="M359" s="23">
        <f>F359</f>
        <v>4390</v>
      </c>
      <c r="N359" s="25"/>
      <c r="O359" s="25">
        <v>255</v>
      </c>
      <c r="P359" s="23"/>
      <c r="Q359" s="23">
        <v>360</v>
      </c>
      <c r="R359" s="25">
        <v>200</v>
      </c>
      <c r="S359" s="25">
        <v>1</v>
      </c>
      <c r="T359" s="23">
        <f t="shared" ref="T359:T370" si="250">SUM(K359:S359)</f>
        <v>8342</v>
      </c>
      <c r="U359" s="24">
        <f t="shared" ref="U359:U370" si="251">J359-T359</f>
        <v>26154</v>
      </c>
    </row>
    <row r="360" spans="1:21" ht="20.100000000000001" customHeight="1">
      <c r="A360" s="41">
        <v>44287</v>
      </c>
      <c r="B360" s="24">
        <v>26800</v>
      </c>
      <c r="C360" s="23">
        <f t="shared" ref="C360:C365" si="252">ROUND((B360)*0.17,0)</f>
        <v>4556</v>
      </c>
      <c r="D360" s="23"/>
      <c r="E360" s="23"/>
      <c r="F360" s="25">
        <f t="shared" ref="F360:F370" si="253">ROUNDUP(((B360+C360)*0.14),0)</f>
        <v>4390</v>
      </c>
      <c r="G360" s="25"/>
      <c r="H360" s="37">
        <f t="shared" si="248"/>
        <v>35746</v>
      </c>
      <c r="I360" s="25">
        <v>1250</v>
      </c>
      <c r="J360" s="25">
        <f t="shared" si="249"/>
        <v>34496</v>
      </c>
      <c r="K360" s="25">
        <f t="shared" ref="K360:K370" si="254">ROUNDUP(((B360+C360)*0.1),0)</f>
        <v>3136</v>
      </c>
      <c r="L360" s="25"/>
      <c r="M360" s="23">
        <f t="shared" ref="M360:M370" si="255">F360</f>
        <v>4390</v>
      </c>
      <c r="N360" s="25"/>
      <c r="O360" s="25">
        <v>255</v>
      </c>
      <c r="P360" s="23"/>
      <c r="Q360" s="23">
        <v>360</v>
      </c>
      <c r="R360" s="25">
        <v>200</v>
      </c>
      <c r="S360" s="25">
        <v>1</v>
      </c>
      <c r="T360" s="23">
        <f t="shared" si="250"/>
        <v>8342</v>
      </c>
      <c r="U360" s="24">
        <f t="shared" si="251"/>
        <v>26154</v>
      </c>
    </row>
    <row r="361" spans="1:21" ht="20.100000000000001" customHeight="1">
      <c r="A361" s="41">
        <v>44317</v>
      </c>
      <c r="B361" s="24">
        <v>26800</v>
      </c>
      <c r="C361" s="23">
        <f t="shared" si="252"/>
        <v>4556</v>
      </c>
      <c r="D361" s="23"/>
      <c r="E361" s="23"/>
      <c r="F361" s="25">
        <f t="shared" si="253"/>
        <v>4390</v>
      </c>
      <c r="G361" s="25"/>
      <c r="H361" s="37">
        <f t="shared" si="248"/>
        <v>35746</v>
      </c>
      <c r="I361" s="25">
        <v>1250</v>
      </c>
      <c r="J361" s="25">
        <f t="shared" si="249"/>
        <v>34496</v>
      </c>
      <c r="K361" s="25">
        <f t="shared" si="254"/>
        <v>3136</v>
      </c>
      <c r="L361" s="25"/>
      <c r="M361" s="23">
        <f t="shared" si="255"/>
        <v>4390</v>
      </c>
      <c r="N361" s="25"/>
      <c r="O361" s="25">
        <v>255</v>
      </c>
      <c r="P361" s="23"/>
      <c r="Q361" s="23">
        <v>360</v>
      </c>
      <c r="R361" s="25">
        <v>200</v>
      </c>
      <c r="S361" s="25">
        <v>1</v>
      </c>
      <c r="T361" s="23">
        <f t="shared" si="250"/>
        <v>8342</v>
      </c>
      <c r="U361" s="24">
        <f t="shared" si="251"/>
        <v>26154</v>
      </c>
    </row>
    <row r="362" spans="1:21" ht="20.100000000000001" customHeight="1">
      <c r="A362" s="41">
        <v>44348</v>
      </c>
      <c r="B362" s="24">
        <v>26800</v>
      </c>
      <c r="C362" s="23">
        <f t="shared" si="252"/>
        <v>4556</v>
      </c>
      <c r="D362" s="23"/>
      <c r="E362" s="23"/>
      <c r="F362" s="25">
        <f t="shared" si="253"/>
        <v>4390</v>
      </c>
      <c r="G362" s="23"/>
      <c r="H362" s="37">
        <f t="shared" si="248"/>
        <v>35746</v>
      </c>
      <c r="I362" s="25">
        <v>1250</v>
      </c>
      <c r="J362" s="25">
        <f t="shared" si="249"/>
        <v>34496</v>
      </c>
      <c r="K362" s="25">
        <f t="shared" si="254"/>
        <v>3136</v>
      </c>
      <c r="L362" s="23"/>
      <c r="M362" s="23">
        <f t="shared" si="255"/>
        <v>4390</v>
      </c>
      <c r="N362" s="23"/>
      <c r="O362" s="25">
        <v>255</v>
      </c>
      <c r="P362" s="23"/>
      <c r="Q362" s="23">
        <v>360</v>
      </c>
      <c r="R362" s="25">
        <v>200</v>
      </c>
      <c r="S362" s="25">
        <v>1</v>
      </c>
      <c r="T362" s="23">
        <f t="shared" si="250"/>
        <v>8342</v>
      </c>
      <c r="U362" s="24">
        <f t="shared" si="251"/>
        <v>26154</v>
      </c>
    </row>
    <row r="363" spans="1:21" ht="20.100000000000001" customHeight="1">
      <c r="A363" s="41">
        <v>44378</v>
      </c>
      <c r="B363" s="24">
        <v>27600</v>
      </c>
      <c r="C363" s="23">
        <f t="shared" si="252"/>
        <v>4692</v>
      </c>
      <c r="D363" s="23"/>
      <c r="E363" s="23"/>
      <c r="F363" s="25">
        <f t="shared" si="253"/>
        <v>4521</v>
      </c>
      <c r="G363" s="23"/>
      <c r="H363" s="37">
        <f t="shared" si="248"/>
        <v>36813</v>
      </c>
      <c r="I363" s="25">
        <v>1250</v>
      </c>
      <c r="J363" s="25">
        <f t="shared" si="249"/>
        <v>35563</v>
      </c>
      <c r="K363" s="25">
        <f t="shared" si="254"/>
        <v>3230</v>
      </c>
      <c r="L363" s="25"/>
      <c r="M363" s="23">
        <f t="shared" si="255"/>
        <v>4521</v>
      </c>
      <c r="N363" s="25"/>
      <c r="O363" s="25">
        <v>255</v>
      </c>
      <c r="P363" s="23"/>
      <c r="Q363" s="23">
        <v>360</v>
      </c>
      <c r="R363" s="25">
        <v>200</v>
      </c>
      <c r="S363" s="25">
        <v>1</v>
      </c>
      <c r="T363" s="23">
        <f t="shared" si="250"/>
        <v>8567</v>
      </c>
      <c r="U363" s="24">
        <f t="shared" si="251"/>
        <v>26996</v>
      </c>
    </row>
    <row r="364" spans="1:21" ht="20.100000000000001" customHeight="1">
      <c r="A364" s="41">
        <v>44409</v>
      </c>
      <c r="B364" s="24">
        <v>27600</v>
      </c>
      <c r="C364" s="23">
        <f t="shared" si="252"/>
        <v>4692</v>
      </c>
      <c r="D364" s="23"/>
      <c r="E364" s="23"/>
      <c r="F364" s="25">
        <f t="shared" si="253"/>
        <v>4521</v>
      </c>
      <c r="G364" s="23">
        <v>23992</v>
      </c>
      <c r="H364" s="37">
        <f t="shared" si="248"/>
        <v>60805</v>
      </c>
      <c r="I364" s="25">
        <v>1250</v>
      </c>
      <c r="J364" s="25">
        <f t="shared" si="249"/>
        <v>59555</v>
      </c>
      <c r="K364" s="25">
        <f t="shared" si="254"/>
        <v>3230</v>
      </c>
      <c r="L364" s="25"/>
      <c r="M364" s="23">
        <f t="shared" si="255"/>
        <v>4521</v>
      </c>
      <c r="N364" s="25"/>
      <c r="O364" s="25">
        <v>255</v>
      </c>
      <c r="P364" s="23"/>
      <c r="Q364" s="23">
        <v>360</v>
      </c>
      <c r="R364" s="25">
        <v>200</v>
      </c>
      <c r="S364" s="25">
        <v>1</v>
      </c>
      <c r="T364" s="23">
        <f t="shared" si="250"/>
        <v>8567</v>
      </c>
      <c r="U364" s="24">
        <f t="shared" si="251"/>
        <v>50988</v>
      </c>
    </row>
    <row r="365" spans="1:21" ht="20.100000000000001" customHeight="1">
      <c r="A365" s="41">
        <v>44440</v>
      </c>
      <c r="B365" s="24">
        <v>27600</v>
      </c>
      <c r="C365" s="23">
        <f t="shared" si="252"/>
        <v>4692</v>
      </c>
      <c r="D365" s="23"/>
      <c r="E365" s="23"/>
      <c r="F365" s="25">
        <f t="shared" si="253"/>
        <v>4521</v>
      </c>
      <c r="G365" s="23"/>
      <c r="H365" s="37">
        <f t="shared" si="248"/>
        <v>36813</v>
      </c>
      <c r="I365" s="25"/>
      <c r="J365" s="25">
        <f t="shared" si="249"/>
        <v>36813</v>
      </c>
      <c r="K365" s="25">
        <f t="shared" si="254"/>
        <v>3230</v>
      </c>
      <c r="L365" s="25"/>
      <c r="M365" s="23">
        <f t="shared" si="255"/>
        <v>4521</v>
      </c>
      <c r="N365" s="25"/>
      <c r="O365" s="25">
        <v>120</v>
      </c>
      <c r="P365" s="23"/>
      <c r="Q365" s="23">
        <v>360</v>
      </c>
      <c r="R365" s="25">
        <v>200</v>
      </c>
      <c r="S365" s="25">
        <v>1</v>
      </c>
      <c r="T365" s="23">
        <f t="shared" si="250"/>
        <v>8432</v>
      </c>
      <c r="U365" s="24">
        <f t="shared" si="251"/>
        <v>28381</v>
      </c>
    </row>
    <row r="366" spans="1:21" ht="20.100000000000001" customHeight="1">
      <c r="A366" s="41">
        <v>44470</v>
      </c>
      <c r="B366" s="24">
        <v>27600</v>
      </c>
      <c r="C366" s="23">
        <f>ROUND((B366)*0.28,0)</f>
        <v>7728</v>
      </c>
      <c r="D366" s="23"/>
      <c r="E366" s="23"/>
      <c r="F366" s="25">
        <v>5856</v>
      </c>
      <c r="G366" s="23">
        <v>6500</v>
      </c>
      <c r="H366" s="37">
        <f t="shared" si="248"/>
        <v>47684</v>
      </c>
      <c r="I366" s="25"/>
      <c r="J366" s="25">
        <f t="shared" si="249"/>
        <v>47684</v>
      </c>
      <c r="K366" s="25">
        <f t="shared" si="254"/>
        <v>3533</v>
      </c>
      <c r="L366" s="25">
        <v>650</v>
      </c>
      <c r="M366" s="23">
        <f t="shared" si="255"/>
        <v>5856</v>
      </c>
      <c r="N366" s="25"/>
      <c r="O366" s="25">
        <v>120</v>
      </c>
      <c r="P366" s="23"/>
      <c r="Q366" s="23">
        <v>360</v>
      </c>
      <c r="R366" s="25">
        <v>200</v>
      </c>
      <c r="S366" s="25">
        <v>1</v>
      </c>
      <c r="T366" s="23">
        <f t="shared" si="250"/>
        <v>10720</v>
      </c>
      <c r="U366" s="24">
        <f t="shared" si="251"/>
        <v>36964</v>
      </c>
    </row>
    <row r="367" spans="1:21" ht="20.100000000000001" customHeight="1">
      <c r="A367" s="41">
        <v>44501</v>
      </c>
      <c r="B367" s="24">
        <v>27600</v>
      </c>
      <c r="C367" s="23">
        <f t="shared" ref="C367:C370" si="256">ROUND((B367)*0.28,0)</f>
        <v>7728</v>
      </c>
      <c r="D367" s="23"/>
      <c r="E367" s="23"/>
      <c r="F367" s="25">
        <f t="shared" si="253"/>
        <v>4946</v>
      </c>
      <c r="G367" s="23"/>
      <c r="H367" s="37">
        <f t="shared" si="248"/>
        <v>40274</v>
      </c>
      <c r="I367" s="25"/>
      <c r="J367" s="25">
        <f t="shared" si="249"/>
        <v>40274</v>
      </c>
      <c r="K367" s="25">
        <f t="shared" si="254"/>
        <v>3533</v>
      </c>
      <c r="L367" s="25"/>
      <c r="M367" s="23">
        <f t="shared" si="255"/>
        <v>4946</v>
      </c>
      <c r="N367" s="25"/>
      <c r="O367" s="25">
        <v>255</v>
      </c>
      <c r="P367" s="23"/>
      <c r="Q367" s="23">
        <v>360</v>
      </c>
      <c r="R367" s="25">
        <v>200</v>
      </c>
      <c r="S367" s="25">
        <v>1</v>
      </c>
      <c r="T367" s="23">
        <f t="shared" si="250"/>
        <v>9295</v>
      </c>
      <c r="U367" s="24">
        <f t="shared" si="251"/>
        <v>30979</v>
      </c>
    </row>
    <row r="368" spans="1:21" ht="20.100000000000001" customHeight="1">
      <c r="A368" s="41">
        <v>44531</v>
      </c>
      <c r="B368" s="24">
        <v>27600</v>
      </c>
      <c r="C368" s="23">
        <f t="shared" si="256"/>
        <v>7728</v>
      </c>
      <c r="D368" s="23"/>
      <c r="E368" s="23"/>
      <c r="F368" s="25">
        <f t="shared" si="253"/>
        <v>4946</v>
      </c>
      <c r="G368" s="23"/>
      <c r="H368" s="37">
        <f t="shared" si="248"/>
        <v>40274</v>
      </c>
      <c r="I368" s="25">
        <v>1250</v>
      </c>
      <c r="J368" s="25">
        <f t="shared" si="249"/>
        <v>39024</v>
      </c>
      <c r="K368" s="25">
        <f t="shared" si="254"/>
        <v>3533</v>
      </c>
      <c r="L368" s="25"/>
      <c r="M368" s="23">
        <f t="shared" si="255"/>
        <v>4946</v>
      </c>
      <c r="N368" s="25"/>
      <c r="O368" s="25">
        <v>255</v>
      </c>
      <c r="P368" s="23"/>
      <c r="Q368" s="23">
        <v>360</v>
      </c>
      <c r="R368" s="25">
        <v>200</v>
      </c>
      <c r="S368" s="25">
        <v>1</v>
      </c>
      <c r="T368" s="23">
        <f t="shared" si="250"/>
        <v>9295</v>
      </c>
      <c r="U368" s="24">
        <f t="shared" si="251"/>
        <v>29729</v>
      </c>
    </row>
    <row r="369" spans="1:21" ht="20.100000000000001" customHeight="1">
      <c r="A369" s="41">
        <v>44562</v>
      </c>
      <c r="B369" s="24">
        <v>27600</v>
      </c>
      <c r="C369" s="23">
        <f t="shared" si="256"/>
        <v>7728</v>
      </c>
      <c r="D369" s="23"/>
      <c r="E369" s="23"/>
      <c r="F369" s="25">
        <f t="shared" si="253"/>
        <v>4946</v>
      </c>
      <c r="G369" s="23"/>
      <c r="H369" s="37">
        <f t="shared" si="248"/>
        <v>40274</v>
      </c>
      <c r="I369" s="25">
        <v>1250</v>
      </c>
      <c r="J369" s="25">
        <f t="shared" si="249"/>
        <v>39024</v>
      </c>
      <c r="K369" s="25">
        <f t="shared" si="254"/>
        <v>3533</v>
      </c>
      <c r="L369" s="25"/>
      <c r="M369" s="23">
        <f t="shared" si="255"/>
        <v>4946</v>
      </c>
      <c r="N369" s="25"/>
      <c r="O369" s="25">
        <v>255</v>
      </c>
      <c r="P369" s="23"/>
      <c r="Q369" s="23">
        <v>360</v>
      </c>
      <c r="R369" s="25">
        <v>200</v>
      </c>
      <c r="S369" s="25">
        <v>1</v>
      </c>
      <c r="T369" s="23">
        <f t="shared" si="250"/>
        <v>9295</v>
      </c>
      <c r="U369" s="24">
        <f t="shared" si="251"/>
        <v>29729</v>
      </c>
    </row>
    <row r="370" spans="1:21" ht="20.100000000000001" customHeight="1">
      <c r="A370" s="41">
        <v>44593</v>
      </c>
      <c r="B370" s="24">
        <v>27600</v>
      </c>
      <c r="C370" s="23">
        <f t="shared" si="256"/>
        <v>7728</v>
      </c>
      <c r="D370" s="23"/>
      <c r="E370" s="23"/>
      <c r="F370" s="25">
        <f t="shared" si="253"/>
        <v>4946</v>
      </c>
      <c r="G370" s="23"/>
      <c r="H370" s="37">
        <f t="shared" si="248"/>
        <v>40274</v>
      </c>
      <c r="I370" s="25">
        <v>1250</v>
      </c>
      <c r="J370" s="25">
        <f t="shared" si="249"/>
        <v>39024</v>
      </c>
      <c r="K370" s="25">
        <f t="shared" si="254"/>
        <v>3533</v>
      </c>
      <c r="L370" s="23"/>
      <c r="M370" s="23">
        <f t="shared" si="255"/>
        <v>4946</v>
      </c>
      <c r="N370" s="23"/>
      <c r="O370" s="25">
        <v>255</v>
      </c>
      <c r="P370" s="23"/>
      <c r="Q370" s="23">
        <v>360</v>
      </c>
      <c r="R370" s="25">
        <v>300</v>
      </c>
      <c r="S370" s="25">
        <v>1</v>
      </c>
      <c r="T370" s="23">
        <f t="shared" si="250"/>
        <v>9395</v>
      </c>
      <c r="U370" s="24">
        <f t="shared" si="251"/>
        <v>29629</v>
      </c>
    </row>
    <row r="371" spans="1:21" ht="20.100000000000001" customHeight="1">
      <c r="A371" s="42" t="s">
        <v>4</v>
      </c>
      <c r="B371" s="24">
        <f>SUM(B359:B370)</f>
        <v>328000</v>
      </c>
      <c r="C371" s="24">
        <f t="shared" ref="C371" si="257">SUM(C359:C370)</f>
        <v>70940</v>
      </c>
      <c r="D371" s="24">
        <f t="shared" ref="D371" si="258">SUM(D359:D370)</f>
        <v>0</v>
      </c>
      <c r="E371" s="24">
        <f t="shared" ref="E371" si="259">SUM(E359:E370)</f>
        <v>0</v>
      </c>
      <c r="F371" s="24">
        <f t="shared" ref="F371" si="260">SUM(F359:F370)</f>
        <v>56763</v>
      </c>
      <c r="G371" s="24">
        <f t="shared" ref="G371" si="261">SUM(G359:G370)</f>
        <v>30492</v>
      </c>
      <c r="H371" s="24">
        <f t="shared" ref="H371:U371" si="262">SUM(H359:H370)</f>
        <v>486195</v>
      </c>
      <c r="I371" s="24">
        <f t="shared" si="262"/>
        <v>11250</v>
      </c>
      <c r="J371" s="24">
        <f t="shared" si="262"/>
        <v>474945</v>
      </c>
      <c r="K371" s="24">
        <f t="shared" si="262"/>
        <v>39899</v>
      </c>
      <c r="L371" s="24">
        <f t="shared" si="262"/>
        <v>650</v>
      </c>
      <c r="M371" s="24">
        <f t="shared" si="262"/>
        <v>56763</v>
      </c>
      <c r="N371" s="24">
        <f t="shared" si="262"/>
        <v>0</v>
      </c>
      <c r="O371" s="24">
        <f t="shared" si="262"/>
        <v>2790</v>
      </c>
      <c r="P371" s="24">
        <f t="shared" si="262"/>
        <v>0</v>
      </c>
      <c r="Q371" s="24">
        <f t="shared" si="262"/>
        <v>4320</v>
      </c>
      <c r="R371" s="24">
        <f t="shared" si="262"/>
        <v>2500</v>
      </c>
      <c r="S371" s="24">
        <f t="shared" si="262"/>
        <v>12</v>
      </c>
      <c r="T371" s="24">
        <f t="shared" si="262"/>
        <v>106934</v>
      </c>
      <c r="U371" s="24">
        <f t="shared" si="262"/>
        <v>368011</v>
      </c>
    </row>
    <row r="372" spans="1:21" ht="20.100000000000001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ht="20.100000000000001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ht="20.100000000000001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ht="20.100000000000001" customHeight="1">
      <c r="A375" s="69" t="s">
        <v>30</v>
      </c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</row>
    <row r="376" spans="1:21" ht="20.100000000000001" customHeight="1">
      <c r="A376" s="69" t="s">
        <v>48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</row>
    <row r="377" spans="1:21" ht="20.100000000000001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ht="20.100000000000001" customHeight="1">
      <c r="A378" s="18" t="s">
        <v>235</v>
      </c>
      <c r="B378" s="18"/>
      <c r="C378" s="18"/>
      <c r="D378" s="18"/>
      <c r="E378" s="18"/>
      <c r="F378" s="18"/>
      <c r="G378" s="18"/>
      <c r="H378" s="18"/>
      <c r="I378" s="31" t="s">
        <v>213</v>
      </c>
      <c r="J378" s="19"/>
      <c r="K378" s="19"/>
      <c r="L378" s="19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ht="20.100000000000001" customHeight="1">
      <c r="A379" s="18"/>
      <c r="B379" s="18"/>
      <c r="C379" s="18"/>
      <c r="D379" s="18"/>
      <c r="E379" s="18"/>
      <c r="F379" s="18"/>
      <c r="G379" s="18"/>
      <c r="H379" s="18"/>
      <c r="I379" s="31"/>
      <c r="J379" s="19"/>
      <c r="K379" s="19"/>
      <c r="L379" s="19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ht="39.950000000000003" customHeight="1">
      <c r="A380" s="54" t="s">
        <v>0</v>
      </c>
      <c r="B380" s="54" t="s">
        <v>1</v>
      </c>
      <c r="C380" s="54" t="s">
        <v>2</v>
      </c>
      <c r="D380" s="54" t="s">
        <v>3</v>
      </c>
      <c r="E380" s="54" t="s">
        <v>104</v>
      </c>
      <c r="F380" s="54" t="s">
        <v>144</v>
      </c>
      <c r="G380" s="54" t="s">
        <v>19</v>
      </c>
      <c r="H380" s="55" t="s">
        <v>4</v>
      </c>
      <c r="I380" s="54" t="s">
        <v>133</v>
      </c>
      <c r="J380" s="54" t="s">
        <v>5</v>
      </c>
      <c r="K380" s="54" t="s">
        <v>9</v>
      </c>
      <c r="L380" s="54" t="s">
        <v>17</v>
      </c>
      <c r="M380" s="54" t="s">
        <v>125</v>
      </c>
      <c r="N380" s="54" t="s">
        <v>28</v>
      </c>
      <c r="O380" s="54" t="s">
        <v>16</v>
      </c>
      <c r="P380" s="54" t="s">
        <v>143</v>
      </c>
      <c r="Q380" s="54" t="s">
        <v>6</v>
      </c>
      <c r="R380" s="54" t="s">
        <v>130</v>
      </c>
      <c r="S380" s="54" t="s">
        <v>121</v>
      </c>
      <c r="T380" s="54" t="s">
        <v>5</v>
      </c>
      <c r="U380" s="54" t="s">
        <v>7</v>
      </c>
    </row>
    <row r="381" spans="1:21" ht="20.100000000000001" customHeight="1">
      <c r="A381" s="41">
        <v>44256</v>
      </c>
      <c r="B381" s="23">
        <v>29600</v>
      </c>
      <c r="C381" s="23">
        <f>ROUND((B381)*0.17,0)</f>
        <v>5032</v>
      </c>
      <c r="D381" s="23">
        <f>ROUND((B381)*0.08,0)</f>
        <v>2368</v>
      </c>
      <c r="E381" s="23">
        <v>2000</v>
      </c>
      <c r="F381" s="25">
        <f>ROUNDUP(((B381+C381)*0.14),0)</f>
        <v>4849</v>
      </c>
      <c r="G381" s="23"/>
      <c r="H381" s="37">
        <f t="shared" ref="H381:H392" si="263">SUM(B381:G381)</f>
        <v>43849</v>
      </c>
      <c r="I381" s="25"/>
      <c r="J381" s="25">
        <f t="shared" ref="J381:J392" si="264">H381-I381</f>
        <v>43849</v>
      </c>
      <c r="K381" s="25">
        <f>ROUNDUP(((B381+C381)*0.1),0)</f>
        <v>3464</v>
      </c>
      <c r="L381" s="25"/>
      <c r="M381" s="23">
        <f>F381</f>
        <v>4849</v>
      </c>
      <c r="N381" s="25"/>
      <c r="O381" s="25"/>
      <c r="P381" s="23"/>
      <c r="Q381" s="23">
        <v>360</v>
      </c>
      <c r="R381" s="25">
        <v>0</v>
      </c>
      <c r="S381" s="25">
        <v>1</v>
      </c>
      <c r="T381" s="23">
        <f t="shared" ref="T381:T392" si="265">S381+R381+Q381+P381+O381+N381+M381+L381+K381</f>
        <v>8674</v>
      </c>
      <c r="U381" s="24">
        <f t="shared" ref="U381:U392" si="266">J381-T381</f>
        <v>35175</v>
      </c>
    </row>
    <row r="382" spans="1:21" ht="20.100000000000001" customHeight="1">
      <c r="A382" s="41">
        <v>44287</v>
      </c>
      <c r="B382" s="23">
        <v>29600</v>
      </c>
      <c r="C382" s="23">
        <f t="shared" ref="C382:C387" si="267">ROUND((B382)*0.17,0)</f>
        <v>5032</v>
      </c>
      <c r="D382" s="23">
        <f t="shared" ref="D382:D387" si="268">ROUND((B382)*0.08,0)</f>
        <v>2368</v>
      </c>
      <c r="E382" s="23">
        <v>2000</v>
      </c>
      <c r="F382" s="25">
        <f t="shared" ref="F382:F392" si="269">ROUNDUP(((B382+C382)*0.14),0)</f>
        <v>4849</v>
      </c>
      <c r="G382" s="23"/>
      <c r="H382" s="37">
        <f t="shared" si="263"/>
        <v>43849</v>
      </c>
      <c r="I382" s="25"/>
      <c r="J382" s="25">
        <f t="shared" si="264"/>
        <v>43849</v>
      </c>
      <c r="K382" s="25">
        <f t="shared" ref="K382:K392" si="270">ROUNDUP(((B382+C382)*0.1),0)</f>
        <v>3464</v>
      </c>
      <c r="L382" s="25"/>
      <c r="M382" s="23">
        <f t="shared" ref="M382:M392" si="271">F382</f>
        <v>4849</v>
      </c>
      <c r="N382" s="25"/>
      <c r="O382" s="25"/>
      <c r="P382" s="23"/>
      <c r="Q382" s="23">
        <v>360</v>
      </c>
      <c r="R382" s="25">
        <v>0</v>
      </c>
      <c r="S382" s="25">
        <v>1</v>
      </c>
      <c r="T382" s="23">
        <f t="shared" si="265"/>
        <v>8674</v>
      </c>
      <c r="U382" s="24">
        <f t="shared" si="266"/>
        <v>35175</v>
      </c>
    </row>
    <row r="383" spans="1:21" ht="20.100000000000001" customHeight="1">
      <c r="A383" s="41">
        <v>44317</v>
      </c>
      <c r="B383" s="23">
        <v>29600</v>
      </c>
      <c r="C383" s="23">
        <f t="shared" si="267"/>
        <v>5032</v>
      </c>
      <c r="D383" s="23">
        <f t="shared" si="268"/>
        <v>2368</v>
      </c>
      <c r="E383" s="23">
        <v>2000</v>
      </c>
      <c r="F383" s="25">
        <f t="shared" si="269"/>
        <v>4849</v>
      </c>
      <c r="G383" s="23"/>
      <c r="H383" s="37">
        <f t="shared" si="263"/>
        <v>43849</v>
      </c>
      <c r="I383" s="25"/>
      <c r="J383" s="25">
        <f t="shared" si="264"/>
        <v>43849</v>
      </c>
      <c r="K383" s="25">
        <f t="shared" si="270"/>
        <v>3464</v>
      </c>
      <c r="L383" s="25"/>
      <c r="M383" s="23">
        <f t="shared" si="271"/>
        <v>4849</v>
      </c>
      <c r="N383" s="25"/>
      <c r="O383" s="25"/>
      <c r="P383" s="23"/>
      <c r="Q383" s="23">
        <v>360</v>
      </c>
      <c r="R383" s="25">
        <v>0</v>
      </c>
      <c r="S383" s="25">
        <v>1</v>
      </c>
      <c r="T383" s="23">
        <f t="shared" si="265"/>
        <v>8674</v>
      </c>
      <c r="U383" s="24">
        <f t="shared" si="266"/>
        <v>35175</v>
      </c>
    </row>
    <row r="384" spans="1:21" ht="20.100000000000001" customHeight="1">
      <c r="A384" s="41">
        <v>44348</v>
      </c>
      <c r="B384" s="23">
        <v>29600</v>
      </c>
      <c r="C384" s="23">
        <f t="shared" si="267"/>
        <v>5032</v>
      </c>
      <c r="D384" s="23">
        <f t="shared" si="268"/>
        <v>2368</v>
      </c>
      <c r="E384" s="23">
        <v>2000</v>
      </c>
      <c r="F384" s="25">
        <f t="shared" si="269"/>
        <v>4849</v>
      </c>
      <c r="G384" s="23"/>
      <c r="H384" s="37">
        <f t="shared" si="263"/>
        <v>43849</v>
      </c>
      <c r="I384" s="25"/>
      <c r="J384" s="25">
        <f t="shared" si="264"/>
        <v>43849</v>
      </c>
      <c r="K384" s="25">
        <f t="shared" si="270"/>
        <v>3464</v>
      </c>
      <c r="L384" s="25"/>
      <c r="M384" s="23">
        <f t="shared" si="271"/>
        <v>4849</v>
      </c>
      <c r="N384" s="25"/>
      <c r="O384" s="25"/>
      <c r="P384" s="23"/>
      <c r="Q384" s="23">
        <v>360</v>
      </c>
      <c r="R384" s="25">
        <v>0</v>
      </c>
      <c r="S384" s="25">
        <v>1</v>
      </c>
      <c r="T384" s="23">
        <f t="shared" si="265"/>
        <v>8674</v>
      </c>
      <c r="U384" s="24">
        <f t="shared" si="266"/>
        <v>35175</v>
      </c>
    </row>
    <row r="385" spans="1:21" ht="20.100000000000001" customHeight="1">
      <c r="A385" s="41">
        <v>44378</v>
      </c>
      <c r="B385" s="23">
        <v>30500</v>
      </c>
      <c r="C385" s="23">
        <f t="shared" si="267"/>
        <v>5185</v>
      </c>
      <c r="D385" s="23">
        <f t="shared" si="268"/>
        <v>2440</v>
      </c>
      <c r="E385" s="23">
        <v>2000</v>
      </c>
      <c r="F385" s="25">
        <f t="shared" si="269"/>
        <v>4996</v>
      </c>
      <c r="G385" s="23"/>
      <c r="H385" s="37">
        <f t="shared" si="263"/>
        <v>45121</v>
      </c>
      <c r="I385" s="25"/>
      <c r="J385" s="25">
        <f t="shared" si="264"/>
        <v>45121</v>
      </c>
      <c r="K385" s="25">
        <f t="shared" si="270"/>
        <v>3569</v>
      </c>
      <c r="L385" s="25"/>
      <c r="M385" s="23">
        <f t="shared" si="271"/>
        <v>4996</v>
      </c>
      <c r="N385" s="25"/>
      <c r="O385" s="25"/>
      <c r="P385" s="23"/>
      <c r="Q385" s="23">
        <v>360</v>
      </c>
      <c r="R385" s="25">
        <v>0</v>
      </c>
      <c r="S385" s="25">
        <v>1</v>
      </c>
      <c r="T385" s="23">
        <f t="shared" si="265"/>
        <v>8926</v>
      </c>
      <c r="U385" s="24">
        <f t="shared" si="266"/>
        <v>36195</v>
      </c>
    </row>
    <row r="386" spans="1:21" ht="20.100000000000001" customHeight="1">
      <c r="A386" s="41">
        <v>44409</v>
      </c>
      <c r="B386" s="23">
        <v>30500</v>
      </c>
      <c r="C386" s="23">
        <f t="shared" si="267"/>
        <v>5185</v>
      </c>
      <c r="D386" s="23">
        <f t="shared" si="268"/>
        <v>2440</v>
      </c>
      <c r="E386" s="23">
        <v>2000</v>
      </c>
      <c r="F386" s="25">
        <f t="shared" si="269"/>
        <v>4996</v>
      </c>
      <c r="G386" s="23">
        <v>22276</v>
      </c>
      <c r="H386" s="37">
        <f t="shared" si="263"/>
        <v>67397</v>
      </c>
      <c r="I386" s="25"/>
      <c r="J386" s="25">
        <f t="shared" si="264"/>
        <v>67397</v>
      </c>
      <c r="K386" s="25">
        <f t="shared" si="270"/>
        <v>3569</v>
      </c>
      <c r="L386" s="25"/>
      <c r="M386" s="23">
        <f t="shared" si="271"/>
        <v>4996</v>
      </c>
      <c r="N386" s="25"/>
      <c r="O386" s="25"/>
      <c r="P386" s="23"/>
      <c r="Q386" s="23">
        <v>360</v>
      </c>
      <c r="R386" s="25">
        <v>0</v>
      </c>
      <c r="S386" s="25">
        <v>1</v>
      </c>
      <c r="T386" s="23">
        <f t="shared" si="265"/>
        <v>8926</v>
      </c>
      <c r="U386" s="24">
        <f t="shared" si="266"/>
        <v>58471</v>
      </c>
    </row>
    <row r="387" spans="1:21" ht="20.100000000000001" customHeight="1">
      <c r="A387" s="41">
        <v>44440</v>
      </c>
      <c r="B387" s="23">
        <v>30500</v>
      </c>
      <c r="C387" s="23">
        <f t="shared" si="267"/>
        <v>5185</v>
      </c>
      <c r="D387" s="23">
        <f t="shared" si="268"/>
        <v>2440</v>
      </c>
      <c r="E387" s="23">
        <v>2000</v>
      </c>
      <c r="F387" s="25">
        <f t="shared" si="269"/>
        <v>4996</v>
      </c>
      <c r="G387" s="23"/>
      <c r="H387" s="37">
        <f t="shared" si="263"/>
        <v>45121</v>
      </c>
      <c r="I387" s="25"/>
      <c r="J387" s="25">
        <f t="shared" si="264"/>
        <v>45121</v>
      </c>
      <c r="K387" s="25">
        <f t="shared" si="270"/>
        <v>3569</v>
      </c>
      <c r="L387" s="25"/>
      <c r="M387" s="23">
        <f t="shared" si="271"/>
        <v>4996</v>
      </c>
      <c r="N387" s="25"/>
      <c r="O387" s="25"/>
      <c r="P387" s="23"/>
      <c r="Q387" s="23">
        <v>360</v>
      </c>
      <c r="R387" s="25">
        <v>0</v>
      </c>
      <c r="S387" s="25">
        <v>1</v>
      </c>
      <c r="T387" s="23">
        <f t="shared" si="265"/>
        <v>8926</v>
      </c>
      <c r="U387" s="24">
        <f t="shared" si="266"/>
        <v>36195</v>
      </c>
    </row>
    <row r="388" spans="1:21" ht="20.100000000000001" customHeight="1">
      <c r="A388" s="41">
        <v>44470</v>
      </c>
      <c r="B388" s="23">
        <v>30500</v>
      </c>
      <c r="C388" s="23">
        <f>ROUND((B388)*0.28,0)</f>
        <v>8540</v>
      </c>
      <c r="D388" s="23">
        <f>ROUND((B388)*0.09,0)</f>
        <v>2745</v>
      </c>
      <c r="E388" s="23">
        <v>2000</v>
      </c>
      <c r="F388" s="25">
        <v>6476</v>
      </c>
      <c r="G388" s="23">
        <v>7175</v>
      </c>
      <c r="H388" s="37">
        <f t="shared" si="263"/>
        <v>57436</v>
      </c>
      <c r="I388" s="25"/>
      <c r="J388" s="25">
        <f t="shared" si="264"/>
        <v>57436</v>
      </c>
      <c r="K388" s="25">
        <f t="shared" si="270"/>
        <v>3904</v>
      </c>
      <c r="L388" s="25">
        <v>720</v>
      </c>
      <c r="M388" s="23">
        <f t="shared" si="271"/>
        <v>6476</v>
      </c>
      <c r="N388" s="25"/>
      <c r="O388" s="25"/>
      <c r="P388" s="23"/>
      <c r="Q388" s="23">
        <v>360</v>
      </c>
      <c r="R388" s="25">
        <v>0</v>
      </c>
      <c r="S388" s="25">
        <v>1</v>
      </c>
      <c r="T388" s="23">
        <f t="shared" si="265"/>
        <v>11461</v>
      </c>
      <c r="U388" s="24">
        <f t="shared" si="266"/>
        <v>45975</v>
      </c>
    </row>
    <row r="389" spans="1:21" ht="20.100000000000001" customHeight="1">
      <c r="A389" s="41">
        <v>44501</v>
      </c>
      <c r="B389" s="23">
        <v>30500</v>
      </c>
      <c r="C389" s="23">
        <f t="shared" ref="C389:C392" si="272">ROUND((B389)*0.28,0)</f>
        <v>8540</v>
      </c>
      <c r="D389" s="23">
        <f t="shared" ref="D389:D392" si="273">ROUND((B389)*0.09,0)</f>
        <v>2745</v>
      </c>
      <c r="E389" s="23">
        <v>2000</v>
      </c>
      <c r="F389" s="25">
        <f t="shared" si="269"/>
        <v>5466</v>
      </c>
      <c r="G389" s="23"/>
      <c r="H389" s="37">
        <f t="shared" si="263"/>
        <v>49251</v>
      </c>
      <c r="I389" s="25"/>
      <c r="J389" s="25">
        <f t="shared" si="264"/>
        <v>49251</v>
      </c>
      <c r="K389" s="25">
        <f t="shared" si="270"/>
        <v>3904</v>
      </c>
      <c r="L389" s="25"/>
      <c r="M389" s="23">
        <f t="shared" si="271"/>
        <v>5466</v>
      </c>
      <c r="N389" s="25"/>
      <c r="O389" s="25"/>
      <c r="P389" s="23"/>
      <c r="Q389" s="23">
        <v>360</v>
      </c>
      <c r="R389" s="25">
        <v>0</v>
      </c>
      <c r="S389" s="25">
        <v>1</v>
      </c>
      <c r="T389" s="23">
        <f t="shared" si="265"/>
        <v>9731</v>
      </c>
      <c r="U389" s="24">
        <f t="shared" si="266"/>
        <v>39520</v>
      </c>
    </row>
    <row r="390" spans="1:21" ht="20.100000000000001" customHeight="1">
      <c r="A390" s="41">
        <v>44531</v>
      </c>
      <c r="B390" s="23">
        <v>30500</v>
      </c>
      <c r="C390" s="23">
        <f t="shared" si="272"/>
        <v>8540</v>
      </c>
      <c r="D390" s="23">
        <f t="shared" si="273"/>
        <v>2745</v>
      </c>
      <c r="E390" s="23">
        <v>2000</v>
      </c>
      <c r="F390" s="25">
        <f t="shared" si="269"/>
        <v>5466</v>
      </c>
      <c r="G390" s="23"/>
      <c r="H390" s="37">
        <f t="shared" si="263"/>
        <v>49251</v>
      </c>
      <c r="I390" s="25"/>
      <c r="J390" s="25">
        <f t="shared" si="264"/>
        <v>49251</v>
      </c>
      <c r="K390" s="25">
        <f t="shared" si="270"/>
        <v>3904</v>
      </c>
      <c r="L390" s="25"/>
      <c r="M390" s="23">
        <f t="shared" si="271"/>
        <v>5466</v>
      </c>
      <c r="N390" s="25"/>
      <c r="O390" s="25"/>
      <c r="P390" s="23"/>
      <c r="Q390" s="23">
        <v>360</v>
      </c>
      <c r="R390" s="25">
        <v>0</v>
      </c>
      <c r="S390" s="25">
        <v>1</v>
      </c>
      <c r="T390" s="23">
        <f t="shared" si="265"/>
        <v>9731</v>
      </c>
      <c r="U390" s="24">
        <f t="shared" si="266"/>
        <v>39520</v>
      </c>
    </row>
    <row r="391" spans="1:21" ht="20.100000000000001" customHeight="1">
      <c r="A391" s="41">
        <v>44562</v>
      </c>
      <c r="B391" s="23">
        <v>30500</v>
      </c>
      <c r="C391" s="23">
        <f t="shared" si="272"/>
        <v>8540</v>
      </c>
      <c r="D391" s="23">
        <f t="shared" si="273"/>
        <v>2745</v>
      </c>
      <c r="E391" s="23">
        <v>2000</v>
      </c>
      <c r="F391" s="25">
        <f t="shared" si="269"/>
        <v>5466</v>
      </c>
      <c r="G391" s="23"/>
      <c r="H391" s="37">
        <f t="shared" si="263"/>
        <v>49251</v>
      </c>
      <c r="I391" s="25"/>
      <c r="J391" s="25">
        <f t="shared" si="264"/>
        <v>49251</v>
      </c>
      <c r="K391" s="25">
        <f t="shared" si="270"/>
        <v>3904</v>
      </c>
      <c r="L391" s="25"/>
      <c r="M391" s="23">
        <f t="shared" si="271"/>
        <v>5466</v>
      </c>
      <c r="N391" s="25"/>
      <c r="O391" s="25"/>
      <c r="P391" s="23"/>
      <c r="Q391" s="23">
        <v>360</v>
      </c>
      <c r="R391" s="25">
        <v>0</v>
      </c>
      <c r="S391" s="25">
        <v>1</v>
      </c>
      <c r="T391" s="23">
        <f t="shared" si="265"/>
        <v>9731</v>
      </c>
      <c r="U391" s="24">
        <f t="shared" si="266"/>
        <v>39520</v>
      </c>
    </row>
    <row r="392" spans="1:21" ht="20.100000000000001" customHeight="1">
      <c r="A392" s="41">
        <v>44593</v>
      </c>
      <c r="B392" s="23">
        <v>30500</v>
      </c>
      <c r="C392" s="23">
        <f t="shared" si="272"/>
        <v>8540</v>
      </c>
      <c r="D392" s="23">
        <f t="shared" si="273"/>
        <v>2745</v>
      </c>
      <c r="E392" s="23">
        <v>2000</v>
      </c>
      <c r="F392" s="25">
        <f t="shared" si="269"/>
        <v>5466</v>
      </c>
      <c r="G392" s="23"/>
      <c r="H392" s="37">
        <f t="shared" si="263"/>
        <v>49251</v>
      </c>
      <c r="I392" s="23"/>
      <c r="J392" s="25">
        <f t="shared" si="264"/>
        <v>49251</v>
      </c>
      <c r="K392" s="25">
        <f t="shared" si="270"/>
        <v>3904</v>
      </c>
      <c r="L392" s="23"/>
      <c r="M392" s="23">
        <f t="shared" si="271"/>
        <v>5466</v>
      </c>
      <c r="N392" s="23"/>
      <c r="O392" s="23"/>
      <c r="P392" s="23"/>
      <c r="Q392" s="23">
        <v>360</v>
      </c>
      <c r="R392" s="25">
        <v>0</v>
      </c>
      <c r="S392" s="25">
        <v>1</v>
      </c>
      <c r="T392" s="23">
        <f t="shared" si="265"/>
        <v>9731</v>
      </c>
      <c r="U392" s="24">
        <f t="shared" si="266"/>
        <v>39520</v>
      </c>
    </row>
    <row r="393" spans="1:21" ht="20.100000000000001" customHeight="1">
      <c r="A393" s="42" t="s">
        <v>4</v>
      </c>
      <c r="B393" s="24">
        <f>SUM(B381:B392)</f>
        <v>362400</v>
      </c>
      <c r="C393" s="24">
        <f t="shared" ref="C393" si="274">SUM(C381:C392)</f>
        <v>78383</v>
      </c>
      <c r="D393" s="24">
        <f t="shared" ref="D393" si="275">SUM(D381:D392)</f>
        <v>30517</v>
      </c>
      <c r="E393" s="24">
        <f t="shared" ref="E393" si="276">SUM(E381:E392)</f>
        <v>24000</v>
      </c>
      <c r="F393" s="24">
        <f t="shared" ref="F393" si="277">SUM(F381:F392)</f>
        <v>62724</v>
      </c>
      <c r="G393" s="24">
        <f t="shared" ref="G393" si="278">SUM(G381:G392)</f>
        <v>29451</v>
      </c>
      <c r="H393" s="24">
        <f t="shared" ref="H393:U393" si="279">SUM(H381:H392)</f>
        <v>587475</v>
      </c>
      <c r="I393" s="24">
        <f t="shared" si="279"/>
        <v>0</v>
      </c>
      <c r="J393" s="24">
        <f t="shared" si="279"/>
        <v>587475</v>
      </c>
      <c r="K393" s="24">
        <f t="shared" si="279"/>
        <v>44083</v>
      </c>
      <c r="L393" s="24">
        <f t="shared" si="279"/>
        <v>720</v>
      </c>
      <c r="M393" s="24">
        <f t="shared" si="279"/>
        <v>62724</v>
      </c>
      <c r="N393" s="24">
        <f t="shared" si="279"/>
        <v>0</v>
      </c>
      <c r="O393" s="24">
        <f t="shared" si="279"/>
        <v>0</v>
      </c>
      <c r="P393" s="24">
        <f t="shared" si="279"/>
        <v>0</v>
      </c>
      <c r="Q393" s="24">
        <f t="shared" si="279"/>
        <v>4320</v>
      </c>
      <c r="R393" s="24">
        <f t="shared" si="279"/>
        <v>0</v>
      </c>
      <c r="S393" s="24">
        <f t="shared" si="279"/>
        <v>12</v>
      </c>
      <c r="T393" s="24">
        <f t="shared" si="279"/>
        <v>111859</v>
      </c>
      <c r="U393" s="24">
        <f t="shared" si="279"/>
        <v>475616</v>
      </c>
    </row>
    <row r="394" spans="1:21" ht="20.100000000000001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ht="20.100000000000001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ht="20.100000000000001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ht="20.100000000000001" customHeight="1">
      <c r="A397" s="69" t="s">
        <v>30</v>
      </c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</row>
    <row r="398" spans="1:21" ht="20.100000000000001" customHeight="1">
      <c r="A398" s="69" t="s">
        <v>48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</row>
    <row r="399" spans="1:21" ht="20.100000000000001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</row>
    <row r="400" spans="1:21" ht="20.100000000000001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ht="20.100000000000001" customHeight="1">
      <c r="A401" s="18" t="s">
        <v>236</v>
      </c>
      <c r="B401" s="18"/>
      <c r="C401" s="18"/>
      <c r="D401" s="18"/>
      <c r="E401" s="18"/>
      <c r="F401" s="18"/>
      <c r="G401" s="18"/>
      <c r="H401" s="18"/>
      <c r="I401" s="31" t="s">
        <v>213</v>
      </c>
      <c r="J401" s="19"/>
      <c r="K401" s="19"/>
      <c r="L401" s="19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ht="20.100000000000001" customHeight="1">
      <c r="A402" s="18"/>
      <c r="B402" s="18"/>
      <c r="C402" s="18"/>
      <c r="D402" s="18"/>
      <c r="E402" s="18"/>
      <c r="F402" s="18"/>
      <c r="G402" s="18"/>
      <c r="H402" s="18"/>
      <c r="I402" s="31"/>
      <c r="J402" s="19"/>
      <c r="K402" s="19"/>
      <c r="L402" s="19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ht="39.950000000000003" customHeight="1">
      <c r="A403" s="54" t="s">
        <v>0</v>
      </c>
      <c r="B403" s="54" t="s">
        <v>1</v>
      </c>
      <c r="C403" s="54" t="s">
        <v>2</v>
      </c>
      <c r="D403" s="54" t="s">
        <v>3</v>
      </c>
      <c r="E403" s="54" t="s">
        <v>104</v>
      </c>
      <c r="F403" s="54" t="s">
        <v>144</v>
      </c>
      <c r="G403" s="54" t="s">
        <v>19</v>
      </c>
      <c r="H403" s="55" t="s">
        <v>4</v>
      </c>
      <c r="I403" s="54" t="s">
        <v>133</v>
      </c>
      <c r="J403" s="54" t="s">
        <v>5</v>
      </c>
      <c r="K403" s="54" t="s">
        <v>9</v>
      </c>
      <c r="L403" s="54" t="s">
        <v>17</v>
      </c>
      <c r="M403" s="54" t="s">
        <v>125</v>
      </c>
      <c r="N403" s="54" t="s">
        <v>28</v>
      </c>
      <c r="O403" s="54" t="s">
        <v>16</v>
      </c>
      <c r="P403" s="54" t="s">
        <v>143</v>
      </c>
      <c r="Q403" s="54" t="s">
        <v>6</v>
      </c>
      <c r="R403" s="54" t="s">
        <v>130</v>
      </c>
      <c r="S403" s="54" t="s">
        <v>121</v>
      </c>
      <c r="T403" s="54" t="s">
        <v>5</v>
      </c>
      <c r="U403" s="54" t="s">
        <v>7</v>
      </c>
    </row>
    <row r="404" spans="1:21" ht="20.100000000000001" customHeight="1">
      <c r="A404" s="41">
        <v>44256</v>
      </c>
      <c r="B404" s="23">
        <v>29600</v>
      </c>
      <c r="C404" s="23">
        <f>ROUND((B404)*0.17,0)</f>
        <v>5032</v>
      </c>
      <c r="D404" s="23"/>
      <c r="E404" s="23"/>
      <c r="F404" s="25">
        <f>ROUNDUP(((B404+C404)*0.14),0)</f>
        <v>4849</v>
      </c>
      <c r="G404" s="25"/>
      <c r="H404" s="37">
        <f t="shared" ref="H404:H415" si="280">SUM(B404:G404)</f>
        <v>39481</v>
      </c>
      <c r="I404" s="25"/>
      <c r="J404" s="25">
        <f t="shared" ref="J404:J415" si="281">H404-I404</f>
        <v>39481</v>
      </c>
      <c r="K404" s="25">
        <f>ROUNDUP(((B404+C404)*0.1),0)</f>
        <v>3464</v>
      </c>
      <c r="L404" s="25"/>
      <c r="M404" s="23">
        <f>F404</f>
        <v>4849</v>
      </c>
      <c r="N404" s="25">
        <v>245</v>
      </c>
      <c r="O404" s="25">
        <v>580</v>
      </c>
      <c r="P404" s="23"/>
      <c r="Q404" s="23">
        <v>360</v>
      </c>
      <c r="R404" s="25">
        <v>200</v>
      </c>
      <c r="S404" s="25">
        <v>1</v>
      </c>
      <c r="T404" s="23">
        <f t="shared" ref="T404:T415" si="282">S404+R404+Q404+P404+O404+N404+M404+L404+K404</f>
        <v>9699</v>
      </c>
      <c r="U404" s="24">
        <f t="shared" ref="U404:U415" si="283">J404-T404</f>
        <v>29782</v>
      </c>
    </row>
    <row r="405" spans="1:21" ht="20.100000000000001" customHeight="1">
      <c r="A405" s="41">
        <v>44287</v>
      </c>
      <c r="B405" s="23">
        <v>29600</v>
      </c>
      <c r="C405" s="23">
        <f t="shared" ref="C405:C410" si="284">ROUND((B405)*0.17,0)</f>
        <v>5032</v>
      </c>
      <c r="D405" s="23"/>
      <c r="E405" s="23"/>
      <c r="F405" s="25">
        <v>15949</v>
      </c>
      <c r="G405" s="25">
        <v>87806</v>
      </c>
      <c r="H405" s="37">
        <f t="shared" si="280"/>
        <v>138387</v>
      </c>
      <c r="I405" s="25"/>
      <c r="J405" s="25">
        <f t="shared" si="281"/>
        <v>138387</v>
      </c>
      <c r="K405" s="25">
        <f>7932+3464</f>
        <v>11396</v>
      </c>
      <c r="L405" s="25"/>
      <c r="M405" s="23">
        <f t="shared" ref="M405:M415" si="285">F405</f>
        <v>15949</v>
      </c>
      <c r="N405" s="25">
        <v>245</v>
      </c>
      <c r="O405" s="25">
        <v>580</v>
      </c>
      <c r="P405" s="23"/>
      <c r="Q405" s="23">
        <v>360</v>
      </c>
      <c r="R405" s="25">
        <v>200</v>
      </c>
      <c r="S405" s="25">
        <v>1</v>
      </c>
      <c r="T405" s="23">
        <f t="shared" si="282"/>
        <v>28731</v>
      </c>
      <c r="U405" s="24">
        <f t="shared" si="283"/>
        <v>109656</v>
      </c>
    </row>
    <row r="406" spans="1:21" ht="20.100000000000001" customHeight="1">
      <c r="A406" s="41">
        <v>44317</v>
      </c>
      <c r="B406" s="23">
        <v>29600</v>
      </c>
      <c r="C406" s="23">
        <f t="shared" si="284"/>
        <v>5032</v>
      </c>
      <c r="D406" s="23"/>
      <c r="E406" s="23"/>
      <c r="F406" s="25">
        <f t="shared" ref="F406:F415" si="286">ROUNDUP(((B406+C406)*0.14),0)</f>
        <v>4849</v>
      </c>
      <c r="G406" s="25"/>
      <c r="H406" s="37">
        <f t="shared" si="280"/>
        <v>39481</v>
      </c>
      <c r="I406" s="25"/>
      <c r="J406" s="25">
        <f t="shared" si="281"/>
        <v>39481</v>
      </c>
      <c r="K406" s="25">
        <f t="shared" ref="K406:K415" si="287">ROUNDUP(((B406+C406)*0.1),0)</f>
        <v>3464</v>
      </c>
      <c r="L406" s="25"/>
      <c r="M406" s="23">
        <f t="shared" si="285"/>
        <v>4849</v>
      </c>
      <c r="N406" s="25">
        <v>245</v>
      </c>
      <c r="O406" s="25">
        <v>580</v>
      </c>
      <c r="P406" s="23"/>
      <c r="Q406" s="23">
        <v>360</v>
      </c>
      <c r="R406" s="25">
        <v>200</v>
      </c>
      <c r="S406" s="25">
        <v>1</v>
      </c>
      <c r="T406" s="23">
        <f t="shared" si="282"/>
        <v>9699</v>
      </c>
      <c r="U406" s="24">
        <f t="shared" si="283"/>
        <v>29782</v>
      </c>
    </row>
    <row r="407" spans="1:21" ht="20.100000000000001" customHeight="1">
      <c r="A407" s="41">
        <v>44348</v>
      </c>
      <c r="B407" s="23">
        <v>29600</v>
      </c>
      <c r="C407" s="23">
        <f t="shared" si="284"/>
        <v>5032</v>
      </c>
      <c r="D407" s="23"/>
      <c r="E407" s="23"/>
      <c r="F407" s="25">
        <f t="shared" si="286"/>
        <v>4849</v>
      </c>
      <c r="G407" s="23"/>
      <c r="H407" s="37">
        <f t="shared" si="280"/>
        <v>39481</v>
      </c>
      <c r="I407" s="25"/>
      <c r="J407" s="25">
        <f t="shared" si="281"/>
        <v>39481</v>
      </c>
      <c r="K407" s="25">
        <f t="shared" si="287"/>
        <v>3464</v>
      </c>
      <c r="L407" s="25"/>
      <c r="M407" s="23">
        <f t="shared" si="285"/>
        <v>4849</v>
      </c>
      <c r="N407" s="25">
        <v>245</v>
      </c>
      <c r="O407" s="25">
        <v>580</v>
      </c>
      <c r="P407" s="23"/>
      <c r="Q407" s="23">
        <v>360</v>
      </c>
      <c r="R407" s="25">
        <v>200</v>
      </c>
      <c r="S407" s="25">
        <v>1</v>
      </c>
      <c r="T407" s="23">
        <f t="shared" si="282"/>
        <v>9699</v>
      </c>
      <c r="U407" s="24">
        <f t="shared" si="283"/>
        <v>29782</v>
      </c>
    </row>
    <row r="408" spans="1:21" ht="20.100000000000001" customHeight="1">
      <c r="A408" s="41">
        <v>44378</v>
      </c>
      <c r="B408" s="23">
        <v>30500</v>
      </c>
      <c r="C408" s="23">
        <f t="shared" si="284"/>
        <v>5185</v>
      </c>
      <c r="D408" s="23"/>
      <c r="E408" s="23"/>
      <c r="F408" s="25">
        <f t="shared" si="286"/>
        <v>4996</v>
      </c>
      <c r="G408" s="23"/>
      <c r="H408" s="37">
        <f t="shared" si="280"/>
        <v>40681</v>
      </c>
      <c r="I408" s="25"/>
      <c r="J408" s="25">
        <f t="shared" si="281"/>
        <v>40681</v>
      </c>
      <c r="K408" s="25">
        <f t="shared" si="287"/>
        <v>3569</v>
      </c>
      <c r="L408" s="25"/>
      <c r="M408" s="23">
        <f t="shared" si="285"/>
        <v>4996</v>
      </c>
      <c r="N408" s="25">
        <v>245</v>
      </c>
      <c r="O408" s="25">
        <v>580</v>
      </c>
      <c r="P408" s="23"/>
      <c r="Q408" s="23">
        <v>360</v>
      </c>
      <c r="R408" s="25">
        <v>200</v>
      </c>
      <c r="S408" s="25">
        <v>1</v>
      </c>
      <c r="T408" s="23">
        <f t="shared" si="282"/>
        <v>9951</v>
      </c>
      <c r="U408" s="24">
        <f t="shared" si="283"/>
        <v>30730</v>
      </c>
    </row>
    <row r="409" spans="1:21" ht="20.100000000000001" customHeight="1">
      <c r="A409" s="41">
        <v>44409</v>
      </c>
      <c r="B409" s="23">
        <v>30500</v>
      </c>
      <c r="C409" s="23">
        <f t="shared" si="284"/>
        <v>5185</v>
      </c>
      <c r="D409" s="23"/>
      <c r="E409" s="23"/>
      <c r="F409" s="25">
        <f t="shared" si="286"/>
        <v>4996</v>
      </c>
      <c r="G409" s="23">
        <v>21209</v>
      </c>
      <c r="H409" s="37">
        <f t="shared" si="280"/>
        <v>61890</v>
      </c>
      <c r="I409" s="25"/>
      <c r="J409" s="25">
        <f t="shared" si="281"/>
        <v>61890</v>
      </c>
      <c r="K409" s="25">
        <f t="shared" si="287"/>
        <v>3569</v>
      </c>
      <c r="L409" s="25"/>
      <c r="M409" s="23">
        <f t="shared" si="285"/>
        <v>4996</v>
      </c>
      <c r="N409" s="25">
        <v>245</v>
      </c>
      <c r="O409" s="25">
        <v>580</v>
      </c>
      <c r="P409" s="23"/>
      <c r="Q409" s="23">
        <v>360</v>
      </c>
      <c r="R409" s="25">
        <v>200</v>
      </c>
      <c r="S409" s="25">
        <v>1</v>
      </c>
      <c r="T409" s="23">
        <f t="shared" si="282"/>
        <v>9951</v>
      </c>
      <c r="U409" s="24">
        <f t="shared" si="283"/>
        <v>51939</v>
      </c>
    </row>
    <row r="410" spans="1:21" ht="20.100000000000001" customHeight="1">
      <c r="A410" s="41">
        <v>44440</v>
      </c>
      <c r="B410" s="23">
        <v>30500</v>
      </c>
      <c r="C410" s="23">
        <f t="shared" si="284"/>
        <v>5185</v>
      </c>
      <c r="D410" s="23"/>
      <c r="E410" s="23"/>
      <c r="F410" s="25">
        <f t="shared" si="286"/>
        <v>4996</v>
      </c>
      <c r="G410" s="23"/>
      <c r="H410" s="37">
        <f t="shared" si="280"/>
        <v>40681</v>
      </c>
      <c r="I410" s="25"/>
      <c r="J410" s="25">
        <f t="shared" si="281"/>
        <v>40681</v>
      </c>
      <c r="K410" s="25">
        <f t="shared" si="287"/>
        <v>3569</v>
      </c>
      <c r="L410" s="25"/>
      <c r="M410" s="23">
        <f t="shared" si="285"/>
        <v>4996</v>
      </c>
      <c r="N410" s="25"/>
      <c r="O410" s="25">
        <v>580</v>
      </c>
      <c r="P410" s="23"/>
      <c r="Q410" s="23">
        <v>360</v>
      </c>
      <c r="R410" s="25">
        <v>200</v>
      </c>
      <c r="S410" s="25">
        <v>1</v>
      </c>
      <c r="T410" s="23">
        <f t="shared" si="282"/>
        <v>9706</v>
      </c>
      <c r="U410" s="24">
        <f t="shared" si="283"/>
        <v>30975</v>
      </c>
    </row>
    <row r="411" spans="1:21" ht="20.100000000000001" customHeight="1">
      <c r="A411" s="41">
        <v>44470</v>
      </c>
      <c r="B411" s="23">
        <v>30500</v>
      </c>
      <c r="C411" s="23">
        <f>ROUND((B411)*0.28,0)</f>
        <v>8540</v>
      </c>
      <c r="D411" s="23"/>
      <c r="E411" s="23"/>
      <c r="F411" s="25">
        <v>6476</v>
      </c>
      <c r="G411" s="23">
        <v>7175</v>
      </c>
      <c r="H411" s="37">
        <f t="shared" si="280"/>
        <v>52691</v>
      </c>
      <c r="I411" s="24"/>
      <c r="J411" s="25">
        <f t="shared" si="281"/>
        <v>52691</v>
      </c>
      <c r="K411" s="25">
        <f t="shared" si="287"/>
        <v>3904</v>
      </c>
      <c r="L411" s="24">
        <v>720</v>
      </c>
      <c r="M411" s="23">
        <f t="shared" si="285"/>
        <v>6476</v>
      </c>
      <c r="N411" s="25"/>
      <c r="O411" s="25">
        <v>580</v>
      </c>
      <c r="P411" s="24"/>
      <c r="Q411" s="23">
        <v>360</v>
      </c>
      <c r="R411" s="25">
        <v>200</v>
      </c>
      <c r="S411" s="25">
        <v>1</v>
      </c>
      <c r="T411" s="23">
        <f t="shared" si="282"/>
        <v>12241</v>
      </c>
      <c r="U411" s="24">
        <f t="shared" si="283"/>
        <v>40450</v>
      </c>
    </row>
    <row r="412" spans="1:21" ht="20.100000000000001" customHeight="1">
      <c r="A412" s="41">
        <v>44501</v>
      </c>
      <c r="B412" s="23">
        <v>30500</v>
      </c>
      <c r="C412" s="23">
        <f t="shared" ref="C412:C415" si="288">ROUND((B412)*0.28,0)</f>
        <v>8540</v>
      </c>
      <c r="D412" s="23"/>
      <c r="E412" s="23"/>
      <c r="F412" s="25">
        <f t="shared" si="286"/>
        <v>5466</v>
      </c>
      <c r="G412" s="23"/>
      <c r="H412" s="37">
        <f t="shared" si="280"/>
        <v>44506</v>
      </c>
      <c r="I412" s="25"/>
      <c r="J412" s="25">
        <f t="shared" si="281"/>
        <v>44506</v>
      </c>
      <c r="K412" s="25">
        <f t="shared" si="287"/>
        <v>3904</v>
      </c>
      <c r="L412" s="25"/>
      <c r="M412" s="23">
        <f t="shared" si="285"/>
        <v>5466</v>
      </c>
      <c r="N412" s="25">
        <v>245</v>
      </c>
      <c r="O412" s="25">
        <v>580</v>
      </c>
      <c r="P412" s="23"/>
      <c r="Q412" s="23">
        <v>360</v>
      </c>
      <c r="R412" s="25">
        <v>200</v>
      </c>
      <c r="S412" s="25">
        <v>1</v>
      </c>
      <c r="T412" s="23">
        <f t="shared" si="282"/>
        <v>10756</v>
      </c>
      <c r="U412" s="24">
        <f t="shared" si="283"/>
        <v>33750</v>
      </c>
    </row>
    <row r="413" spans="1:21" ht="20.100000000000001" customHeight="1">
      <c r="A413" s="41">
        <v>44531</v>
      </c>
      <c r="B413" s="23">
        <v>30500</v>
      </c>
      <c r="C413" s="23">
        <f t="shared" si="288"/>
        <v>8540</v>
      </c>
      <c r="D413" s="23"/>
      <c r="E413" s="23"/>
      <c r="F413" s="25">
        <f t="shared" si="286"/>
        <v>5466</v>
      </c>
      <c r="G413" s="23"/>
      <c r="H413" s="37">
        <f t="shared" si="280"/>
        <v>44506</v>
      </c>
      <c r="I413" s="25"/>
      <c r="J413" s="25">
        <f t="shared" si="281"/>
        <v>44506</v>
      </c>
      <c r="K413" s="25">
        <f t="shared" si="287"/>
        <v>3904</v>
      </c>
      <c r="L413" s="25"/>
      <c r="M413" s="23">
        <f t="shared" si="285"/>
        <v>5466</v>
      </c>
      <c r="N413" s="25">
        <v>245</v>
      </c>
      <c r="O413" s="25">
        <v>580</v>
      </c>
      <c r="P413" s="23"/>
      <c r="Q413" s="23">
        <v>360</v>
      </c>
      <c r="R413" s="25">
        <v>200</v>
      </c>
      <c r="S413" s="25">
        <v>1</v>
      </c>
      <c r="T413" s="23">
        <f t="shared" si="282"/>
        <v>10756</v>
      </c>
      <c r="U413" s="24">
        <f t="shared" si="283"/>
        <v>33750</v>
      </c>
    </row>
    <row r="414" spans="1:21" ht="20.100000000000001" customHeight="1">
      <c r="A414" s="41">
        <v>44562</v>
      </c>
      <c r="B414" s="23">
        <v>30500</v>
      </c>
      <c r="C414" s="23">
        <f t="shared" si="288"/>
        <v>8540</v>
      </c>
      <c r="D414" s="23"/>
      <c r="E414" s="23"/>
      <c r="F414" s="25">
        <f t="shared" si="286"/>
        <v>5466</v>
      </c>
      <c r="G414" s="23"/>
      <c r="H414" s="37">
        <f t="shared" si="280"/>
        <v>44506</v>
      </c>
      <c r="I414" s="25"/>
      <c r="J414" s="25">
        <f t="shared" si="281"/>
        <v>44506</v>
      </c>
      <c r="K414" s="25">
        <f t="shared" si="287"/>
        <v>3904</v>
      </c>
      <c r="L414" s="25"/>
      <c r="M414" s="23">
        <f t="shared" si="285"/>
        <v>5466</v>
      </c>
      <c r="N414" s="25">
        <v>245</v>
      </c>
      <c r="O414" s="25">
        <v>580</v>
      </c>
      <c r="P414" s="23"/>
      <c r="Q414" s="23">
        <v>360</v>
      </c>
      <c r="R414" s="25">
        <v>200</v>
      </c>
      <c r="S414" s="25">
        <v>1</v>
      </c>
      <c r="T414" s="23">
        <f t="shared" si="282"/>
        <v>10756</v>
      </c>
      <c r="U414" s="24">
        <f t="shared" si="283"/>
        <v>33750</v>
      </c>
    </row>
    <row r="415" spans="1:21" ht="20.100000000000001" customHeight="1">
      <c r="A415" s="41">
        <v>44593</v>
      </c>
      <c r="B415" s="23">
        <v>30500</v>
      </c>
      <c r="C415" s="23">
        <f t="shared" si="288"/>
        <v>8540</v>
      </c>
      <c r="D415" s="23"/>
      <c r="E415" s="23"/>
      <c r="F415" s="25">
        <f t="shared" si="286"/>
        <v>5466</v>
      </c>
      <c r="G415" s="23"/>
      <c r="H415" s="37">
        <f t="shared" si="280"/>
        <v>44506</v>
      </c>
      <c r="I415" s="25"/>
      <c r="J415" s="25">
        <f t="shared" si="281"/>
        <v>44506</v>
      </c>
      <c r="K415" s="25">
        <f t="shared" si="287"/>
        <v>3904</v>
      </c>
      <c r="L415" s="25"/>
      <c r="M415" s="23">
        <f t="shared" si="285"/>
        <v>5466</v>
      </c>
      <c r="N415" s="25">
        <v>245</v>
      </c>
      <c r="O415" s="25">
        <v>580</v>
      </c>
      <c r="P415" s="23"/>
      <c r="Q415" s="23">
        <v>360</v>
      </c>
      <c r="R415" s="25">
        <v>300</v>
      </c>
      <c r="S415" s="25">
        <v>1</v>
      </c>
      <c r="T415" s="23">
        <f t="shared" si="282"/>
        <v>10856</v>
      </c>
      <c r="U415" s="24">
        <f t="shared" si="283"/>
        <v>33650</v>
      </c>
    </row>
    <row r="416" spans="1:21" ht="20.100000000000001" customHeight="1">
      <c r="A416" s="42" t="s">
        <v>4</v>
      </c>
      <c r="B416" s="24">
        <f>SUM(B404:B415)</f>
        <v>362400</v>
      </c>
      <c r="C416" s="24">
        <f t="shared" ref="C416" si="289">SUM(C404:C415)</f>
        <v>78383</v>
      </c>
      <c r="D416" s="24">
        <f t="shared" ref="D416" si="290">SUM(D404:D415)</f>
        <v>0</v>
      </c>
      <c r="E416" s="24">
        <f t="shared" ref="E416" si="291">SUM(E404:E415)</f>
        <v>0</v>
      </c>
      <c r="F416" s="24">
        <f t="shared" ref="F416" si="292">SUM(F404:F415)</f>
        <v>73824</v>
      </c>
      <c r="G416" s="24">
        <f t="shared" ref="G416" si="293">SUM(G404:G415)</f>
        <v>116190</v>
      </c>
      <c r="H416" s="24">
        <f t="shared" ref="H416:U416" si="294">SUM(H404:H415)</f>
        <v>630797</v>
      </c>
      <c r="I416" s="24">
        <f t="shared" si="294"/>
        <v>0</v>
      </c>
      <c r="J416" s="24">
        <f t="shared" si="294"/>
        <v>630797</v>
      </c>
      <c r="K416" s="24">
        <f t="shared" si="294"/>
        <v>52015</v>
      </c>
      <c r="L416" s="24">
        <f t="shared" si="294"/>
        <v>720</v>
      </c>
      <c r="M416" s="24">
        <f t="shared" si="294"/>
        <v>73824</v>
      </c>
      <c r="N416" s="24">
        <f t="shared" si="294"/>
        <v>2450</v>
      </c>
      <c r="O416" s="24">
        <f t="shared" si="294"/>
        <v>6960</v>
      </c>
      <c r="P416" s="24">
        <f t="shared" si="294"/>
        <v>0</v>
      </c>
      <c r="Q416" s="24">
        <f t="shared" si="294"/>
        <v>4320</v>
      </c>
      <c r="R416" s="24">
        <f t="shared" si="294"/>
        <v>2500</v>
      </c>
      <c r="S416" s="24">
        <f t="shared" si="294"/>
        <v>12</v>
      </c>
      <c r="T416" s="24">
        <f t="shared" si="294"/>
        <v>142801</v>
      </c>
      <c r="U416" s="24">
        <f t="shared" si="294"/>
        <v>487996</v>
      </c>
    </row>
    <row r="417" spans="1:21" ht="20.100000000000001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ht="20.10000000000000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ht="20.100000000000001" customHeight="1">
      <c r="A419" s="69" t="s">
        <v>30</v>
      </c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</row>
    <row r="420" spans="1:21" ht="20.100000000000001" customHeight="1">
      <c r="A420" s="69" t="s">
        <v>48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</row>
    <row r="421" spans="1:21" ht="20.100000000000001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ht="20.100000000000001" customHeight="1">
      <c r="A422" s="18" t="s">
        <v>237</v>
      </c>
      <c r="B422" s="18"/>
      <c r="C422" s="18"/>
      <c r="D422" s="18"/>
      <c r="E422" s="18"/>
      <c r="F422" s="18"/>
      <c r="G422" s="18"/>
      <c r="H422" s="18"/>
      <c r="I422" s="31" t="s">
        <v>217</v>
      </c>
      <c r="J422" s="19"/>
      <c r="K422" s="19"/>
      <c r="L422" s="19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ht="20.100000000000001" customHeight="1">
      <c r="A423" s="18"/>
      <c r="B423" s="18"/>
      <c r="C423" s="18"/>
      <c r="D423" s="18"/>
      <c r="E423" s="18"/>
      <c r="F423" s="18"/>
      <c r="G423" s="18"/>
      <c r="H423" s="18"/>
      <c r="I423" s="31"/>
      <c r="J423" s="19"/>
      <c r="K423" s="19"/>
      <c r="L423" s="19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ht="39.950000000000003" customHeight="1">
      <c r="A424" s="54" t="s">
        <v>0</v>
      </c>
      <c r="B424" s="54" t="s">
        <v>1</v>
      </c>
      <c r="C424" s="54" t="s">
        <v>2</v>
      </c>
      <c r="D424" s="54" t="s">
        <v>3</v>
      </c>
      <c r="E424" s="54" t="s">
        <v>104</v>
      </c>
      <c r="F424" s="54" t="s">
        <v>144</v>
      </c>
      <c r="G424" s="54" t="s">
        <v>19</v>
      </c>
      <c r="H424" s="55" t="s">
        <v>4</v>
      </c>
      <c r="I424" s="54" t="s">
        <v>133</v>
      </c>
      <c r="J424" s="54" t="s">
        <v>5</v>
      </c>
      <c r="K424" s="54" t="s">
        <v>9</v>
      </c>
      <c r="L424" s="54" t="s">
        <v>17</v>
      </c>
      <c r="M424" s="54" t="s">
        <v>125</v>
      </c>
      <c r="N424" s="54" t="s">
        <v>28</v>
      </c>
      <c r="O424" s="54" t="s">
        <v>16</v>
      </c>
      <c r="P424" s="54" t="s">
        <v>143</v>
      </c>
      <c r="Q424" s="54" t="s">
        <v>6</v>
      </c>
      <c r="R424" s="54" t="s">
        <v>130</v>
      </c>
      <c r="S424" s="54" t="s">
        <v>121</v>
      </c>
      <c r="T424" s="54" t="s">
        <v>5</v>
      </c>
      <c r="U424" s="54" t="s">
        <v>7</v>
      </c>
    </row>
    <row r="425" spans="1:21" ht="20.100000000000001" customHeight="1">
      <c r="A425" s="41">
        <v>44256</v>
      </c>
      <c r="B425" s="23">
        <v>30500</v>
      </c>
      <c r="C425" s="23">
        <f>ROUND((B425)*0.17,0)</f>
        <v>5185</v>
      </c>
      <c r="D425" s="23">
        <f>ROUND((B425)*0.08,0)</f>
        <v>2440</v>
      </c>
      <c r="E425" s="23">
        <v>400</v>
      </c>
      <c r="F425" s="25">
        <f>ROUNDUP(((B425+C425)*0.14),0)</f>
        <v>4996</v>
      </c>
      <c r="G425" s="25"/>
      <c r="H425" s="37">
        <f t="shared" ref="H425:H436" si="295">SUM(B425:G425)</f>
        <v>43521</v>
      </c>
      <c r="I425" s="25">
        <v>1250</v>
      </c>
      <c r="J425" s="25">
        <f t="shared" ref="J425:J436" si="296">H425-I425</f>
        <v>42271</v>
      </c>
      <c r="K425" s="25">
        <f>ROUNDUP(((B425+C425)*0.1),0)</f>
        <v>3569</v>
      </c>
      <c r="L425" s="25"/>
      <c r="M425" s="23">
        <f>F425</f>
        <v>4996</v>
      </c>
      <c r="N425" s="25"/>
      <c r="O425" s="25"/>
      <c r="P425" s="23"/>
      <c r="Q425" s="23">
        <v>360</v>
      </c>
      <c r="R425" s="25">
        <v>200</v>
      </c>
      <c r="S425" s="25">
        <v>1</v>
      </c>
      <c r="T425" s="23">
        <f t="shared" ref="T425:T436" si="297">S425+R425+Q425+P425+O425+N425+M425+L425+K425</f>
        <v>9126</v>
      </c>
      <c r="U425" s="24">
        <f t="shared" ref="U425:U436" si="298">J425-T425</f>
        <v>33145</v>
      </c>
    </row>
    <row r="426" spans="1:21" ht="20.100000000000001" customHeight="1">
      <c r="A426" s="41">
        <v>44287</v>
      </c>
      <c r="B426" s="23">
        <v>30500</v>
      </c>
      <c r="C426" s="23">
        <f t="shared" ref="C426:C431" si="299">ROUND((B426)*0.17,0)</f>
        <v>5185</v>
      </c>
      <c r="D426" s="23">
        <f t="shared" ref="D426:D431" si="300">ROUND((B426)*0.08,0)</f>
        <v>2440</v>
      </c>
      <c r="E426" s="23">
        <v>400</v>
      </c>
      <c r="F426" s="25">
        <f t="shared" ref="F426:F436" si="301">ROUNDUP(((B426+C426)*0.14),0)</f>
        <v>4996</v>
      </c>
      <c r="G426" s="25"/>
      <c r="H426" s="37">
        <f t="shared" si="295"/>
        <v>43521</v>
      </c>
      <c r="I426" s="25">
        <v>1250</v>
      </c>
      <c r="J426" s="25">
        <f t="shared" si="296"/>
        <v>42271</v>
      </c>
      <c r="K426" s="25">
        <f t="shared" ref="K426:K436" si="302">ROUNDUP(((B426+C426)*0.1),0)</f>
        <v>3569</v>
      </c>
      <c r="L426" s="25"/>
      <c r="M426" s="23">
        <f t="shared" ref="M426:M436" si="303">F426</f>
        <v>4996</v>
      </c>
      <c r="N426" s="25"/>
      <c r="O426" s="25"/>
      <c r="P426" s="23"/>
      <c r="Q426" s="23">
        <v>360</v>
      </c>
      <c r="R426" s="25">
        <v>200</v>
      </c>
      <c r="S426" s="25">
        <v>1</v>
      </c>
      <c r="T426" s="23">
        <f t="shared" si="297"/>
        <v>9126</v>
      </c>
      <c r="U426" s="24">
        <f t="shared" si="298"/>
        <v>33145</v>
      </c>
    </row>
    <row r="427" spans="1:21" ht="20.100000000000001" customHeight="1">
      <c r="A427" s="41">
        <v>44317</v>
      </c>
      <c r="B427" s="23">
        <v>30500</v>
      </c>
      <c r="C427" s="23">
        <f t="shared" si="299"/>
        <v>5185</v>
      </c>
      <c r="D427" s="23">
        <f t="shared" si="300"/>
        <v>2440</v>
      </c>
      <c r="E427" s="23">
        <v>400</v>
      </c>
      <c r="F427" s="25">
        <f t="shared" si="301"/>
        <v>4996</v>
      </c>
      <c r="G427" s="25"/>
      <c r="H427" s="37">
        <f t="shared" si="295"/>
        <v>43521</v>
      </c>
      <c r="I427" s="25">
        <v>1250</v>
      </c>
      <c r="J427" s="25">
        <f t="shared" si="296"/>
        <v>42271</v>
      </c>
      <c r="K427" s="25">
        <f t="shared" si="302"/>
        <v>3569</v>
      </c>
      <c r="L427" s="25"/>
      <c r="M427" s="23">
        <f t="shared" si="303"/>
        <v>4996</v>
      </c>
      <c r="N427" s="25"/>
      <c r="O427" s="25"/>
      <c r="P427" s="23"/>
      <c r="Q427" s="23">
        <v>360</v>
      </c>
      <c r="R427" s="25">
        <v>200</v>
      </c>
      <c r="S427" s="25">
        <v>1</v>
      </c>
      <c r="T427" s="23">
        <f t="shared" si="297"/>
        <v>9126</v>
      </c>
      <c r="U427" s="24">
        <f t="shared" si="298"/>
        <v>33145</v>
      </c>
    </row>
    <row r="428" spans="1:21" ht="20.100000000000001" customHeight="1">
      <c r="A428" s="41">
        <v>44348</v>
      </c>
      <c r="B428" s="23">
        <v>30500</v>
      </c>
      <c r="C428" s="23">
        <f t="shared" si="299"/>
        <v>5185</v>
      </c>
      <c r="D428" s="23">
        <f t="shared" si="300"/>
        <v>2440</v>
      </c>
      <c r="E428" s="23">
        <v>400</v>
      </c>
      <c r="F428" s="25">
        <f t="shared" si="301"/>
        <v>4996</v>
      </c>
      <c r="G428" s="23"/>
      <c r="H428" s="37">
        <f t="shared" si="295"/>
        <v>43521</v>
      </c>
      <c r="I428" s="25">
        <v>1250</v>
      </c>
      <c r="J428" s="25">
        <f t="shared" si="296"/>
        <v>42271</v>
      </c>
      <c r="K428" s="25">
        <f t="shared" si="302"/>
        <v>3569</v>
      </c>
      <c r="L428" s="25"/>
      <c r="M428" s="23">
        <f t="shared" si="303"/>
        <v>4996</v>
      </c>
      <c r="N428" s="25"/>
      <c r="O428" s="25"/>
      <c r="P428" s="23"/>
      <c r="Q428" s="23">
        <v>360</v>
      </c>
      <c r="R428" s="25">
        <v>200</v>
      </c>
      <c r="S428" s="25">
        <v>1</v>
      </c>
      <c r="T428" s="23">
        <f t="shared" si="297"/>
        <v>9126</v>
      </c>
      <c r="U428" s="24">
        <f t="shared" si="298"/>
        <v>33145</v>
      </c>
    </row>
    <row r="429" spans="1:21" ht="20.100000000000001" customHeight="1">
      <c r="A429" s="41">
        <v>44378</v>
      </c>
      <c r="B429" s="23">
        <v>31400</v>
      </c>
      <c r="C429" s="23">
        <f t="shared" si="299"/>
        <v>5338</v>
      </c>
      <c r="D429" s="23">
        <f t="shared" si="300"/>
        <v>2512</v>
      </c>
      <c r="E429" s="23">
        <v>400</v>
      </c>
      <c r="F429" s="25">
        <f t="shared" si="301"/>
        <v>5144</v>
      </c>
      <c r="G429" s="23"/>
      <c r="H429" s="37">
        <f t="shared" si="295"/>
        <v>44794</v>
      </c>
      <c r="I429" s="25">
        <v>1250</v>
      </c>
      <c r="J429" s="25">
        <f t="shared" si="296"/>
        <v>43544</v>
      </c>
      <c r="K429" s="25">
        <f t="shared" si="302"/>
        <v>3674</v>
      </c>
      <c r="L429" s="25"/>
      <c r="M429" s="23">
        <f t="shared" si="303"/>
        <v>5144</v>
      </c>
      <c r="N429" s="25"/>
      <c r="O429" s="25"/>
      <c r="P429" s="23"/>
      <c r="Q429" s="23">
        <v>360</v>
      </c>
      <c r="R429" s="25">
        <v>200</v>
      </c>
      <c r="S429" s="25">
        <v>1</v>
      </c>
      <c r="T429" s="23">
        <f t="shared" si="297"/>
        <v>9379</v>
      </c>
      <c r="U429" s="24">
        <f t="shared" si="298"/>
        <v>34165</v>
      </c>
    </row>
    <row r="430" spans="1:21" ht="20.100000000000001" customHeight="1">
      <c r="A430" s="41">
        <v>44409</v>
      </c>
      <c r="B430" s="23">
        <v>31400</v>
      </c>
      <c r="C430" s="23">
        <f t="shared" si="299"/>
        <v>5338</v>
      </c>
      <c r="D430" s="23">
        <f t="shared" si="300"/>
        <v>2512</v>
      </c>
      <c r="E430" s="23">
        <v>400</v>
      </c>
      <c r="F430" s="25">
        <f t="shared" si="301"/>
        <v>5144</v>
      </c>
      <c r="G430" s="23">
        <v>22874</v>
      </c>
      <c r="H430" s="37">
        <f t="shared" si="295"/>
        <v>67668</v>
      </c>
      <c r="I430" s="25">
        <v>1250</v>
      </c>
      <c r="J430" s="25">
        <f t="shared" si="296"/>
        <v>66418</v>
      </c>
      <c r="K430" s="25">
        <f t="shared" si="302"/>
        <v>3674</v>
      </c>
      <c r="L430" s="25"/>
      <c r="M430" s="23">
        <f t="shared" si="303"/>
        <v>5144</v>
      </c>
      <c r="N430" s="25"/>
      <c r="O430" s="25"/>
      <c r="P430" s="23"/>
      <c r="Q430" s="23">
        <v>360</v>
      </c>
      <c r="R430" s="25">
        <v>200</v>
      </c>
      <c r="S430" s="25">
        <v>1</v>
      </c>
      <c r="T430" s="23">
        <f t="shared" si="297"/>
        <v>9379</v>
      </c>
      <c r="U430" s="24">
        <f t="shared" si="298"/>
        <v>57039</v>
      </c>
    </row>
    <row r="431" spans="1:21" ht="20.100000000000001" customHeight="1">
      <c r="A431" s="41">
        <v>44440</v>
      </c>
      <c r="B431" s="23">
        <v>31400</v>
      </c>
      <c r="C431" s="23">
        <f t="shared" si="299"/>
        <v>5338</v>
      </c>
      <c r="D431" s="23">
        <f t="shared" si="300"/>
        <v>2512</v>
      </c>
      <c r="E431" s="23">
        <v>400</v>
      </c>
      <c r="F431" s="25">
        <f t="shared" si="301"/>
        <v>5144</v>
      </c>
      <c r="G431" s="23"/>
      <c r="H431" s="37">
        <f t="shared" si="295"/>
        <v>44794</v>
      </c>
      <c r="I431" s="25"/>
      <c r="J431" s="25">
        <f t="shared" si="296"/>
        <v>44794</v>
      </c>
      <c r="K431" s="25">
        <f t="shared" si="302"/>
        <v>3674</v>
      </c>
      <c r="L431" s="25"/>
      <c r="M431" s="23">
        <f t="shared" si="303"/>
        <v>5144</v>
      </c>
      <c r="N431" s="25"/>
      <c r="O431" s="25"/>
      <c r="P431" s="23"/>
      <c r="Q431" s="23">
        <v>360</v>
      </c>
      <c r="R431" s="25">
        <v>200</v>
      </c>
      <c r="S431" s="25">
        <v>1</v>
      </c>
      <c r="T431" s="23">
        <f t="shared" si="297"/>
        <v>9379</v>
      </c>
      <c r="U431" s="24">
        <f t="shared" si="298"/>
        <v>35415</v>
      </c>
    </row>
    <row r="432" spans="1:21" ht="20.100000000000001" customHeight="1">
      <c r="A432" s="41">
        <v>44470</v>
      </c>
      <c r="B432" s="23">
        <v>31400</v>
      </c>
      <c r="C432" s="23">
        <f>ROUND((B432)*0.28,0)</f>
        <v>8792</v>
      </c>
      <c r="D432" s="23">
        <f>ROUND((B432)*0.09,0)</f>
        <v>2826</v>
      </c>
      <c r="E432" s="23">
        <v>400</v>
      </c>
      <c r="F432" s="25">
        <v>6667</v>
      </c>
      <c r="G432" s="23">
        <v>7400</v>
      </c>
      <c r="H432" s="37">
        <f t="shared" si="295"/>
        <v>57485</v>
      </c>
      <c r="I432" s="25"/>
      <c r="J432" s="25">
        <f t="shared" si="296"/>
        <v>57485</v>
      </c>
      <c r="K432" s="25">
        <f t="shared" si="302"/>
        <v>4020</v>
      </c>
      <c r="L432" s="25">
        <v>740</v>
      </c>
      <c r="M432" s="23">
        <f t="shared" si="303"/>
        <v>6667</v>
      </c>
      <c r="N432" s="25"/>
      <c r="O432" s="25"/>
      <c r="P432" s="23"/>
      <c r="Q432" s="23">
        <v>360</v>
      </c>
      <c r="R432" s="25">
        <v>200</v>
      </c>
      <c r="S432" s="25">
        <v>1</v>
      </c>
      <c r="T432" s="23">
        <f t="shared" si="297"/>
        <v>11988</v>
      </c>
      <c r="U432" s="24">
        <f t="shared" si="298"/>
        <v>45497</v>
      </c>
    </row>
    <row r="433" spans="1:21" ht="20.100000000000001" customHeight="1">
      <c r="A433" s="41">
        <v>44501</v>
      </c>
      <c r="B433" s="23">
        <v>31400</v>
      </c>
      <c r="C433" s="23">
        <f t="shared" ref="C433:C436" si="304">ROUND((B433)*0.28,0)</f>
        <v>8792</v>
      </c>
      <c r="D433" s="23">
        <f t="shared" ref="D433:D436" si="305">ROUND((B433)*0.09,0)</f>
        <v>2826</v>
      </c>
      <c r="E433" s="23">
        <v>400</v>
      </c>
      <c r="F433" s="25">
        <f t="shared" si="301"/>
        <v>5627</v>
      </c>
      <c r="G433" s="23"/>
      <c r="H433" s="37">
        <f t="shared" si="295"/>
        <v>49045</v>
      </c>
      <c r="I433" s="25"/>
      <c r="J433" s="25">
        <f t="shared" si="296"/>
        <v>49045</v>
      </c>
      <c r="K433" s="25">
        <f t="shared" si="302"/>
        <v>4020</v>
      </c>
      <c r="L433" s="25"/>
      <c r="M433" s="23">
        <f t="shared" si="303"/>
        <v>5627</v>
      </c>
      <c r="N433" s="25"/>
      <c r="O433" s="25"/>
      <c r="P433" s="23"/>
      <c r="Q433" s="23">
        <v>360</v>
      </c>
      <c r="R433" s="25">
        <v>200</v>
      </c>
      <c r="S433" s="25">
        <v>1</v>
      </c>
      <c r="T433" s="23">
        <f t="shared" si="297"/>
        <v>10208</v>
      </c>
      <c r="U433" s="24">
        <f t="shared" si="298"/>
        <v>38837</v>
      </c>
    </row>
    <row r="434" spans="1:21" ht="20.100000000000001" customHeight="1">
      <c r="A434" s="41">
        <v>44531</v>
      </c>
      <c r="B434" s="23">
        <v>31400</v>
      </c>
      <c r="C434" s="23">
        <f t="shared" si="304"/>
        <v>8792</v>
      </c>
      <c r="D434" s="23">
        <f t="shared" si="305"/>
        <v>2826</v>
      </c>
      <c r="E434" s="23">
        <v>400</v>
      </c>
      <c r="F434" s="25">
        <f t="shared" si="301"/>
        <v>5627</v>
      </c>
      <c r="G434" s="23"/>
      <c r="H434" s="37">
        <f t="shared" si="295"/>
        <v>49045</v>
      </c>
      <c r="I434" s="25">
        <v>1250</v>
      </c>
      <c r="J434" s="25">
        <f t="shared" si="296"/>
        <v>47795</v>
      </c>
      <c r="K434" s="25">
        <f t="shared" si="302"/>
        <v>4020</v>
      </c>
      <c r="L434" s="25"/>
      <c r="M434" s="23">
        <f t="shared" si="303"/>
        <v>5627</v>
      </c>
      <c r="N434" s="25"/>
      <c r="O434" s="25"/>
      <c r="P434" s="23"/>
      <c r="Q434" s="23">
        <v>360</v>
      </c>
      <c r="R434" s="25">
        <v>200</v>
      </c>
      <c r="S434" s="25">
        <v>1</v>
      </c>
      <c r="T434" s="23">
        <f t="shared" si="297"/>
        <v>10208</v>
      </c>
      <c r="U434" s="24">
        <f t="shared" si="298"/>
        <v>37587</v>
      </c>
    </row>
    <row r="435" spans="1:21" ht="20.100000000000001" customHeight="1">
      <c r="A435" s="41">
        <v>44562</v>
      </c>
      <c r="B435" s="23">
        <v>31400</v>
      </c>
      <c r="C435" s="23">
        <f t="shared" si="304"/>
        <v>8792</v>
      </c>
      <c r="D435" s="23">
        <v>0</v>
      </c>
      <c r="E435" s="23">
        <v>0</v>
      </c>
      <c r="F435" s="25">
        <f t="shared" si="301"/>
        <v>5627</v>
      </c>
      <c r="G435" s="23"/>
      <c r="H435" s="37">
        <f t="shared" si="295"/>
        <v>45819</v>
      </c>
      <c r="I435" s="25">
        <v>1250</v>
      </c>
      <c r="J435" s="25">
        <f t="shared" si="296"/>
        <v>44569</v>
      </c>
      <c r="K435" s="25">
        <f t="shared" si="302"/>
        <v>4020</v>
      </c>
      <c r="L435" s="25"/>
      <c r="M435" s="23">
        <f t="shared" si="303"/>
        <v>5627</v>
      </c>
      <c r="N435" s="25"/>
      <c r="O435" s="25"/>
      <c r="P435" s="23"/>
      <c r="Q435" s="23">
        <v>360</v>
      </c>
      <c r="R435" s="25">
        <v>200</v>
      </c>
      <c r="S435" s="25">
        <v>1</v>
      </c>
      <c r="T435" s="23">
        <f t="shared" si="297"/>
        <v>10208</v>
      </c>
      <c r="U435" s="24">
        <f t="shared" si="298"/>
        <v>34361</v>
      </c>
    </row>
    <row r="436" spans="1:21" ht="20.100000000000001" customHeight="1">
      <c r="A436" s="41">
        <v>44593</v>
      </c>
      <c r="B436" s="23">
        <v>31400</v>
      </c>
      <c r="C436" s="23">
        <f t="shared" si="304"/>
        <v>8792</v>
      </c>
      <c r="D436" s="23">
        <f t="shared" si="305"/>
        <v>2826</v>
      </c>
      <c r="E436" s="23">
        <v>400</v>
      </c>
      <c r="F436" s="25">
        <f t="shared" si="301"/>
        <v>5627</v>
      </c>
      <c r="G436" s="23"/>
      <c r="H436" s="37">
        <f t="shared" si="295"/>
        <v>49045</v>
      </c>
      <c r="I436" s="25">
        <v>1250</v>
      </c>
      <c r="J436" s="25">
        <f t="shared" si="296"/>
        <v>47795</v>
      </c>
      <c r="K436" s="25">
        <f t="shared" si="302"/>
        <v>4020</v>
      </c>
      <c r="L436" s="23"/>
      <c r="M436" s="23">
        <f t="shared" si="303"/>
        <v>5627</v>
      </c>
      <c r="N436" s="23"/>
      <c r="O436" s="23"/>
      <c r="P436" s="23"/>
      <c r="Q436" s="23">
        <v>360</v>
      </c>
      <c r="R436" s="25">
        <v>300</v>
      </c>
      <c r="S436" s="25">
        <v>1</v>
      </c>
      <c r="T436" s="23">
        <f t="shared" si="297"/>
        <v>10308</v>
      </c>
      <c r="U436" s="24">
        <f t="shared" si="298"/>
        <v>37487</v>
      </c>
    </row>
    <row r="437" spans="1:21" ht="20.100000000000001" customHeight="1">
      <c r="A437" s="42" t="s">
        <v>4</v>
      </c>
      <c r="B437" s="24">
        <f>SUM(B425:B436)</f>
        <v>373200</v>
      </c>
      <c r="C437" s="24">
        <f t="shared" ref="C437" si="306">SUM(C425:C436)</f>
        <v>80714</v>
      </c>
      <c r="D437" s="24">
        <f t="shared" ref="D437" si="307">SUM(D425:D436)</f>
        <v>28600</v>
      </c>
      <c r="E437" s="24">
        <f t="shared" ref="E437" si="308">SUM(E425:E436)</f>
        <v>4400</v>
      </c>
      <c r="F437" s="24">
        <f t="shared" ref="F437" si="309">SUM(F425:F436)</f>
        <v>64591</v>
      </c>
      <c r="G437" s="24">
        <f t="shared" ref="G437" si="310">SUM(G425:G436)</f>
        <v>30274</v>
      </c>
      <c r="H437" s="24">
        <f t="shared" ref="H437:U437" si="311">SUM(H425:H436)</f>
        <v>581779</v>
      </c>
      <c r="I437" s="24">
        <f t="shared" si="311"/>
        <v>11250</v>
      </c>
      <c r="J437" s="24">
        <f t="shared" si="311"/>
        <v>570529</v>
      </c>
      <c r="K437" s="24">
        <f t="shared" si="311"/>
        <v>45398</v>
      </c>
      <c r="L437" s="24">
        <f t="shared" si="311"/>
        <v>740</v>
      </c>
      <c r="M437" s="24">
        <f t="shared" si="311"/>
        <v>64591</v>
      </c>
      <c r="N437" s="24">
        <f t="shared" si="311"/>
        <v>0</v>
      </c>
      <c r="O437" s="24">
        <f t="shared" si="311"/>
        <v>0</v>
      </c>
      <c r="P437" s="24">
        <f t="shared" si="311"/>
        <v>0</v>
      </c>
      <c r="Q437" s="24">
        <f t="shared" si="311"/>
        <v>4320</v>
      </c>
      <c r="R437" s="24">
        <f t="shared" si="311"/>
        <v>2500</v>
      </c>
      <c r="S437" s="24">
        <f t="shared" si="311"/>
        <v>12</v>
      </c>
      <c r="T437" s="24">
        <f t="shared" si="311"/>
        <v>117561</v>
      </c>
      <c r="U437" s="24">
        <f t="shared" si="311"/>
        <v>452968</v>
      </c>
    </row>
    <row r="438" spans="1:21" ht="20.100000000000001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ht="20.100000000000001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ht="20.100000000000001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ht="20.100000000000001" customHeight="1">
      <c r="A441" s="69" t="s">
        <v>30</v>
      </c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</row>
    <row r="442" spans="1:21" ht="20.100000000000001" customHeight="1">
      <c r="A442" s="69" t="s">
        <v>48</v>
      </c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</row>
    <row r="443" spans="1:21" ht="20.100000000000001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ht="20.100000000000001" customHeight="1">
      <c r="A444" s="18" t="s">
        <v>238</v>
      </c>
      <c r="B444" s="18"/>
      <c r="C444" s="18"/>
      <c r="D444" s="18"/>
      <c r="E444" s="18"/>
      <c r="F444" s="18"/>
      <c r="G444" s="18"/>
      <c r="H444" s="18"/>
      <c r="I444" s="31" t="s">
        <v>213</v>
      </c>
      <c r="J444" s="19"/>
      <c r="K444" s="19"/>
      <c r="L444" s="19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ht="20.100000000000001" customHeight="1">
      <c r="A445" s="18"/>
      <c r="B445" s="18"/>
      <c r="C445" s="18"/>
      <c r="D445" s="18"/>
      <c r="E445" s="18"/>
      <c r="F445" s="18"/>
      <c r="G445" s="18"/>
      <c r="H445" s="18"/>
      <c r="I445" s="31"/>
      <c r="J445" s="19"/>
      <c r="K445" s="19"/>
      <c r="L445" s="19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ht="39.950000000000003" customHeight="1">
      <c r="A446" s="54" t="s">
        <v>0</v>
      </c>
      <c r="B446" s="54" t="s">
        <v>1</v>
      </c>
      <c r="C446" s="54" t="s">
        <v>2</v>
      </c>
      <c r="D446" s="54" t="s">
        <v>3</v>
      </c>
      <c r="E446" s="54" t="s">
        <v>104</v>
      </c>
      <c r="F446" s="54" t="s">
        <v>144</v>
      </c>
      <c r="G446" s="54" t="s">
        <v>19</v>
      </c>
      <c r="H446" s="55" t="s">
        <v>4</v>
      </c>
      <c r="I446" s="54" t="s">
        <v>133</v>
      </c>
      <c r="J446" s="54" t="s">
        <v>5</v>
      </c>
      <c r="K446" s="54" t="s">
        <v>9</v>
      </c>
      <c r="L446" s="54" t="s">
        <v>17</v>
      </c>
      <c r="M446" s="54" t="s">
        <v>125</v>
      </c>
      <c r="N446" s="54" t="s">
        <v>28</v>
      </c>
      <c r="O446" s="54" t="s">
        <v>16</v>
      </c>
      <c r="P446" s="54" t="s">
        <v>143</v>
      </c>
      <c r="Q446" s="54" t="s">
        <v>6</v>
      </c>
      <c r="R446" s="54" t="s">
        <v>130</v>
      </c>
      <c r="S446" s="54" t="s">
        <v>121</v>
      </c>
      <c r="T446" s="54" t="s">
        <v>5</v>
      </c>
      <c r="U446" s="54" t="s">
        <v>7</v>
      </c>
    </row>
    <row r="447" spans="1:21" ht="20.100000000000001" customHeight="1">
      <c r="A447" s="41">
        <v>44256</v>
      </c>
      <c r="B447" s="23">
        <v>29600</v>
      </c>
      <c r="C447" s="23">
        <f>ROUND((B447)*0.17,0)</f>
        <v>5032</v>
      </c>
      <c r="D447" s="23">
        <f>ROUND((B447)*0.08,0)</f>
        <v>2368</v>
      </c>
      <c r="E447" s="23">
        <v>400</v>
      </c>
      <c r="F447" s="25">
        <f>ROUNDUP(((B447+C447)*0.14),0)</f>
        <v>4849</v>
      </c>
      <c r="G447" s="25"/>
      <c r="H447" s="37">
        <f t="shared" ref="H447:H458" si="312">SUM(B447:G447)</f>
        <v>42249</v>
      </c>
      <c r="I447" s="25">
        <v>1250</v>
      </c>
      <c r="J447" s="25">
        <f t="shared" ref="J447:J458" si="313">H447-I447</f>
        <v>40999</v>
      </c>
      <c r="K447" s="25">
        <f>ROUNDUP(((B447+C447)*0.1),0)</f>
        <v>3464</v>
      </c>
      <c r="L447" s="25"/>
      <c r="M447" s="23">
        <f>F447</f>
        <v>4849</v>
      </c>
      <c r="N447" s="25"/>
      <c r="O447" s="25"/>
      <c r="P447" s="23"/>
      <c r="Q447" s="23">
        <v>360</v>
      </c>
      <c r="R447" s="25">
        <v>200</v>
      </c>
      <c r="S447" s="25">
        <v>1</v>
      </c>
      <c r="T447" s="23">
        <f t="shared" ref="T447:T458" si="314">S447+R447+Q447+P447+O447+N447+M447+L447+K447</f>
        <v>8874</v>
      </c>
      <c r="U447" s="24">
        <f t="shared" ref="U447:U458" si="315">J447-T447</f>
        <v>32125</v>
      </c>
    </row>
    <row r="448" spans="1:21" ht="20.100000000000001" customHeight="1">
      <c r="A448" s="41">
        <v>44287</v>
      </c>
      <c r="B448" s="23">
        <v>29600</v>
      </c>
      <c r="C448" s="23">
        <f t="shared" ref="C448:C453" si="316">ROUND((B448)*0.17,0)</f>
        <v>5032</v>
      </c>
      <c r="D448" s="23">
        <f t="shared" ref="D448:D453" si="317">ROUND((B448)*0.08,0)</f>
        <v>2368</v>
      </c>
      <c r="E448" s="23">
        <v>400</v>
      </c>
      <c r="F448" s="25">
        <f t="shared" ref="F448:F458" si="318">ROUNDUP(((B448+C448)*0.14),0)</f>
        <v>4849</v>
      </c>
      <c r="G448" s="25"/>
      <c r="H448" s="37">
        <f t="shared" si="312"/>
        <v>42249</v>
      </c>
      <c r="I448" s="25">
        <v>1250</v>
      </c>
      <c r="J448" s="25">
        <f t="shared" si="313"/>
        <v>40999</v>
      </c>
      <c r="K448" s="25">
        <f t="shared" ref="K448:K458" si="319">ROUNDUP(((B448+C448)*0.1),0)</f>
        <v>3464</v>
      </c>
      <c r="L448" s="25"/>
      <c r="M448" s="23">
        <f t="shared" ref="M448:M458" si="320">F448</f>
        <v>4849</v>
      </c>
      <c r="N448" s="25"/>
      <c r="O448" s="25"/>
      <c r="P448" s="23"/>
      <c r="Q448" s="23">
        <v>360</v>
      </c>
      <c r="R448" s="25">
        <v>200</v>
      </c>
      <c r="S448" s="25">
        <v>1</v>
      </c>
      <c r="T448" s="23">
        <f t="shared" si="314"/>
        <v>8874</v>
      </c>
      <c r="U448" s="24">
        <f t="shared" si="315"/>
        <v>32125</v>
      </c>
    </row>
    <row r="449" spans="1:21" ht="20.100000000000001" customHeight="1">
      <c r="A449" s="41">
        <v>44317</v>
      </c>
      <c r="B449" s="23">
        <v>29600</v>
      </c>
      <c r="C449" s="23">
        <f t="shared" si="316"/>
        <v>5032</v>
      </c>
      <c r="D449" s="23">
        <f t="shared" si="317"/>
        <v>2368</v>
      </c>
      <c r="E449" s="23">
        <v>400</v>
      </c>
      <c r="F449" s="25">
        <f t="shared" si="318"/>
        <v>4849</v>
      </c>
      <c r="G449" s="25"/>
      <c r="H449" s="37">
        <f t="shared" si="312"/>
        <v>42249</v>
      </c>
      <c r="I449" s="25">
        <v>1250</v>
      </c>
      <c r="J449" s="25">
        <f t="shared" si="313"/>
        <v>40999</v>
      </c>
      <c r="K449" s="25">
        <f t="shared" si="319"/>
        <v>3464</v>
      </c>
      <c r="L449" s="25"/>
      <c r="M449" s="23">
        <f t="shared" si="320"/>
        <v>4849</v>
      </c>
      <c r="N449" s="25"/>
      <c r="O449" s="25"/>
      <c r="P449" s="23"/>
      <c r="Q449" s="23">
        <v>360</v>
      </c>
      <c r="R449" s="25">
        <v>200</v>
      </c>
      <c r="S449" s="25">
        <v>1</v>
      </c>
      <c r="T449" s="23">
        <f t="shared" si="314"/>
        <v>8874</v>
      </c>
      <c r="U449" s="24">
        <f t="shared" si="315"/>
        <v>32125</v>
      </c>
    </row>
    <row r="450" spans="1:21" ht="20.100000000000001" customHeight="1">
      <c r="A450" s="41">
        <v>44348</v>
      </c>
      <c r="B450" s="23">
        <v>29600</v>
      </c>
      <c r="C450" s="23">
        <f t="shared" si="316"/>
        <v>5032</v>
      </c>
      <c r="D450" s="23">
        <f t="shared" si="317"/>
        <v>2368</v>
      </c>
      <c r="E450" s="23">
        <v>400</v>
      </c>
      <c r="F450" s="25">
        <f t="shared" si="318"/>
        <v>4849</v>
      </c>
      <c r="G450" s="23"/>
      <c r="H450" s="37">
        <f t="shared" si="312"/>
        <v>42249</v>
      </c>
      <c r="I450" s="25">
        <v>1250</v>
      </c>
      <c r="J450" s="25">
        <f t="shared" si="313"/>
        <v>40999</v>
      </c>
      <c r="K450" s="25">
        <f t="shared" si="319"/>
        <v>3464</v>
      </c>
      <c r="L450" s="25"/>
      <c r="M450" s="23">
        <f t="shared" si="320"/>
        <v>4849</v>
      </c>
      <c r="N450" s="25"/>
      <c r="O450" s="25"/>
      <c r="P450" s="23"/>
      <c r="Q450" s="23">
        <v>360</v>
      </c>
      <c r="R450" s="25">
        <v>200</v>
      </c>
      <c r="S450" s="25">
        <v>1</v>
      </c>
      <c r="T450" s="23">
        <f t="shared" si="314"/>
        <v>8874</v>
      </c>
      <c r="U450" s="24">
        <f t="shared" si="315"/>
        <v>32125</v>
      </c>
    </row>
    <row r="451" spans="1:21" ht="20.100000000000001" customHeight="1">
      <c r="A451" s="41">
        <v>44378</v>
      </c>
      <c r="B451" s="23">
        <v>30500</v>
      </c>
      <c r="C451" s="23">
        <f t="shared" si="316"/>
        <v>5185</v>
      </c>
      <c r="D451" s="23">
        <f t="shared" si="317"/>
        <v>2440</v>
      </c>
      <c r="E451" s="23">
        <v>400</v>
      </c>
      <c r="F451" s="25">
        <f t="shared" si="318"/>
        <v>4996</v>
      </c>
      <c r="G451" s="23"/>
      <c r="H451" s="37">
        <f t="shared" si="312"/>
        <v>43521</v>
      </c>
      <c r="I451" s="25">
        <v>1250</v>
      </c>
      <c r="J451" s="25">
        <f t="shared" si="313"/>
        <v>42271</v>
      </c>
      <c r="K451" s="25">
        <f t="shared" si="319"/>
        <v>3569</v>
      </c>
      <c r="L451" s="25"/>
      <c r="M451" s="23">
        <f t="shared" si="320"/>
        <v>4996</v>
      </c>
      <c r="N451" s="25"/>
      <c r="O451" s="25"/>
      <c r="P451" s="23"/>
      <c r="Q451" s="23">
        <v>360</v>
      </c>
      <c r="R451" s="25">
        <v>200</v>
      </c>
      <c r="S451" s="25">
        <v>1</v>
      </c>
      <c r="T451" s="23">
        <f t="shared" si="314"/>
        <v>9126</v>
      </c>
      <c r="U451" s="24">
        <f t="shared" si="315"/>
        <v>33145</v>
      </c>
    </row>
    <row r="452" spans="1:21" ht="20.100000000000001" customHeight="1">
      <c r="A452" s="41">
        <v>44409</v>
      </c>
      <c r="B452" s="23">
        <v>30500</v>
      </c>
      <c r="C452" s="23">
        <f t="shared" si="316"/>
        <v>5185</v>
      </c>
      <c r="D452" s="23">
        <f t="shared" si="317"/>
        <v>2440</v>
      </c>
      <c r="E452" s="23">
        <v>400</v>
      </c>
      <c r="F452" s="25">
        <f t="shared" si="318"/>
        <v>4996</v>
      </c>
      <c r="G452" s="23">
        <v>22276</v>
      </c>
      <c r="H452" s="37">
        <f t="shared" si="312"/>
        <v>65797</v>
      </c>
      <c r="I452" s="25">
        <v>1250</v>
      </c>
      <c r="J452" s="25">
        <f t="shared" si="313"/>
        <v>64547</v>
      </c>
      <c r="K452" s="25">
        <f t="shared" si="319"/>
        <v>3569</v>
      </c>
      <c r="L452" s="25"/>
      <c r="M452" s="23">
        <f t="shared" si="320"/>
        <v>4996</v>
      </c>
      <c r="N452" s="25"/>
      <c r="O452" s="25"/>
      <c r="P452" s="23"/>
      <c r="Q452" s="23">
        <v>360</v>
      </c>
      <c r="R452" s="25">
        <v>200</v>
      </c>
      <c r="S452" s="25">
        <v>1</v>
      </c>
      <c r="T452" s="23">
        <f t="shared" si="314"/>
        <v>9126</v>
      </c>
      <c r="U452" s="24">
        <f t="shared" si="315"/>
        <v>55421</v>
      </c>
    </row>
    <row r="453" spans="1:21" ht="20.100000000000001" customHeight="1">
      <c r="A453" s="41">
        <v>44440</v>
      </c>
      <c r="B453" s="23">
        <v>30500</v>
      </c>
      <c r="C453" s="23">
        <f t="shared" si="316"/>
        <v>5185</v>
      </c>
      <c r="D453" s="23">
        <f t="shared" si="317"/>
        <v>2440</v>
      </c>
      <c r="E453" s="23">
        <v>400</v>
      </c>
      <c r="F453" s="25">
        <f t="shared" si="318"/>
        <v>4996</v>
      </c>
      <c r="G453" s="23"/>
      <c r="H453" s="37">
        <f t="shared" si="312"/>
        <v>43521</v>
      </c>
      <c r="I453" s="25"/>
      <c r="J453" s="25">
        <f t="shared" si="313"/>
        <v>43521</v>
      </c>
      <c r="K453" s="25">
        <f t="shared" si="319"/>
        <v>3569</v>
      </c>
      <c r="L453" s="25"/>
      <c r="M453" s="23">
        <f t="shared" si="320"/>
        <v>4996</v>
      </c>
      <c r="N453" s="25"/>
      <c r="O453" s="25"/>
      <c r="P453" s="23"/>
      <c r="Q453" s="23">
        <v>360</v>
      </c>
      <c r="R453" s="25">
        <v>200</v>
      </c>
      <c r="S453" s="25">
        <v>1</v>
      </c>
      <c r="T453" s="23">
        <f t="shared" si="314"/>
        <v>9126</v>
      </c>
      <c r="U453" s="24">
        <f t="shared" si="315"/>
        <v>34395</v>
      </c>
    </row>
    <row r="454" spans="1:21" ht="20.100000000000001" customHeight="1">
      <c r="A454" s="41">
        <v>44470</v>
      </c>
      <c r="B454" s="23">
        <v>30500</v>
      </c>
      <c r="C454" s="23">
        <f>ROUND((B454)*0.28,0)</f>
        <v>8540</v>
      </c>
      <c r="D454" s="23">
        <f>ROUND((B454)*0.09,0)</f>
        <v>2745</v>
      </c>
      <c r="E454" s="23">
        <v>400</v>
      </c>
      <c r="F454" s="25">
        <v>6476</v>
      </c>
      <c r="G454" s="23">
        <v>7175</v>
      </c>
      <c r="H454" s="37">
        <f t="shared" si="312"/>
        <v>55836</v>
      </c>
      <c r="I454" s="25"/>
      <c r="J454" s="25">
        <f t="shared" si="313"/>
        <v>55836</v>
      </c>
      <c r="K454" s="25">
        <f t="shared" si="319"/>
        <v>3904</v>
      </c>
      <c r="L454" s="25">
        <v>720</v>
      </c>
      <c r="M454" s="23">
        <f t="shared" si="320"/>
        <v>6476</v>
      </c>
      <c r="N454" s="25"/>
      <c r="O454" s="25"/>
      <c r="P454" s="23"/>
      <c r="Q454" s="23">
        <v>360</v>
      </c>
      <c r="R454" s="25">
        <v>200</v>
      </c>
      <c r="S454" s="25">
        <v>1</v>
      </c>
      <c r="T454" s="23">
        <f t="shared" si="314"/>
        <v>11661</v>
      </c>
      <c r="U454" s="24">
        <f t="shared" si="315"/>
        <v>44175</v>
      </c>
    </row>
    <row r="455" spans="1:21" ht="20.100000000000001" customHeight="1">
      <c r="A455" s="41">
        <v>44501</v>
      </c>
      <c r="B455" s="23">
        <v>30500</v>
      </c>
      <c r="C455" s="23">
        <f t="shared" ref="C455:C458" si="321">ROUND((B455)*0.28,0)</f>
        <v>8540</v>
      </c>
      <c r="D455" s="23">
        <f t="shared" ref="D455:D458" si="322">ROUND((B455)*0.09,0)</f>
        <v>2745</v>
      </c>
      <c r="E455" s="23">
        <v>400</v>
      </c>
      <c r="F455" s="25">
        <f t="shared" si="318"/>
        <v>5466</v>
      </c>
      <c r="G455" s="23"/>
      <c r="H455" s="37">
        <f t="shared" si="312"/>
        <v>47651</v>
      </c>
      <c r="I455" s="25"/>
      <c r="J455" s="25">
        <f t="shared" si="313"/>
        <v>47651</v>
      </c>
      <c r="K455" s="25">
        <f t="shared" si="319"/>
        <v>3904</v>
      </c>
      <c r="L455" s="25"/>
      <c r="M455" s="23">
        <f t="shared" si="320"/>
        <v>5466</v>
      </c>
      <c r="N455" s="25"/>
      <c r="O455" s="25"/>
      <c r="P455" s="23"/>
      <c r="Q455" s="23">
        <v>360</v>
      </c>
      <c r="R455" s="25">
        <v>200</v>
      </c>
      <c r="S455" s="25">
        <v>1</v>
      </c>
      <c r="T455" s="23">
        <f t="shared" si="314"/>
        <v>9931</v>
      </c>
      <c r="U455" s="24">
        <f t="shared" si="315"/>
        <v>37720</v>
      </c>
    </row>
    <row r="456" spans="1:21" ht="20.100000000000001" customHeight="1">
      <c r="A456" s="41">
        <v>44531</v>
      </c>
      <c r="B456" s="23">
        <v>30500</v>
      </c>
      <c r="C456" s="23">
        <f t="shared" si="321"/>
        <v>8540</v>
      </c>
      <c r="D456" s="23">
        <f t="shared" si="322"/>
        <v>2745</v>
      </c>
      <c r="E456" s="23">
        <v>400</v>
      </c>
      <c r="F456" s="25">
        <f t="shared" si="318"/>
        <v>5466</v>
      </c>
      <c r="G456" s="23"/>
      <c r="H456" s="37">
        <f t="shared" si="312"/>
        <v>47651</v>
      </c>
      <c r="I456" s="25">
        <v>1250</v>
      </c>
      <c r="J456" s="25">
        <f t="shared" si="313"/>
        <v>46401</v>
      </c>
      <c r="K456" s="25">
        <f t="shared" si="319"/>
        <v>3904</v>
      </c>
      <c r="L456" s="25"/>
      <c r="M456" s="23">
        <f t="shared" si="320"/>
        <v>5466</v>
      </c>
      <c r="N456" s="25"/>
      <c r="O456" s="25"/>
      <c r="P456" s="23"/>
      <c r="Q456" s="23">
        <v>360</v>
      </c>
      <c r="R456" s="25">
        <v>200</v>
      </c>
      <c r="S456" s="25">
        <v>1</v>
      </c>
      <c r="T456" s="23">
        <f t="shared" si="314"/>
        <v>9931</v>
      </c>
      <c r="U456" s="24">
        <f t="shared" si="315"/>
        <v>36470</v>
      </c>
    </row>
    <row r="457" spans="1:21" ht="20.100000000000001" customHeight="1">
      <c r="A457" s="41">
        <v>44562</v>
      </c>
      <c r="B457" s="23">
        <v>30500</v>
      </c>
      <c r="C457" s="23">
        <f t="shared" si="321"/>
        <v>8540</v>
      </c>
      <c r="D457" s="23">
        <f t="shared" si="322"/>
        <v>2745</v>
      </c>
      <c r="E457" s="23">
        <v>400</v>
      </c>
      <c r="F457" s="25">
        <f t="shared" si="318"/>
        <v>5466</v>
      </c>
      <c r="G457" s="23"/>
      <c r="H457" s="37">
        <f t="shared" si="312"/>
        <v>47651</v>
      </c>
      <c r="I457" s="25">
        <v>1250</v>
      </c>
      <c r="J457" s="25">
        <f t="shared" si="313"/>
        <v>46401</v>
      </c>
      <c r="K457" s="25">
        <f t="shared" si="319"/>
        <v>3904</v>
      </c>
      <c r="L457" s="25"/>
      <c r="M457" s="23">
        <f t="shared" si="320"/>
        <v>5466</v>
      </c>
      <c r="N457" s="25"/>
      <c r="O457" s="25"/>
      <c r="P457" s="23"/>
      <c r="Q457" s="23">
        <v>360</v>
      </c>
      <c r="R457" s="25">
        <v>200</v>
      </c>
      <c r="S457" s="25">
        <v>1</v>
      </c>
      <c r="T457" s="23">
        <f t="shared" si="314"/>
        <v>9931</v>
      </c>
      <c r="U457" s="24">
        <f t="shared" si="315"/>
        <v>36470</v>
      </c>
    </row>
    <row r="458" spans="1:21" ht="20.100000000000001" customHeight="1">
      <c r="A458" s="41">
        <v>44593</v>
      </c>
      <c r="B458" s="23">
        <v>30500</v>
      </c>
      <c r="C458" s="23">
        <f t="shared" si="321"/>
        <v>8540</v>
      </c>
      <c r="D458" s="23">
        <f t="shared" si="322"/>
        <v>2745</v>
      </c>
      <c r="E458" s="23">
        <v>400</v>
      </c>
      <c r="F458" s="25">
        <f t="shared" si="318"/>
        <v>5466</v>
      </c>
      <c r="G458" s="23"/>
      <c r="H458" s="37">
        <f t="shared" si="312"/>
        <v>47651</v>
      </c>
      <c r="I458" s="25">
        <v>1250</v>
      </c>
      <c r="J458" s="25">
        <f t="shared" si="313"/>
        <v>46401</v>
      </c>
      <c r="K458" s="25">
        <f t="shared" si="319"/>
        <v>3904</v>
      </c>
      <c r="L458" s="23"/>
      <c r="M458" s="23">
        <f t="shared" si="320"/>
        <v>5466</v>
      </c>
      <c r="N458" s="23"/>
      <c r="O458" s="23"/>
      <c r="P458" s="23"/>
      <c r="Q458" s="23">
        <v>360</v>
      </c>
      <c r="R458" s="25">
        <v>300</v>
      </c>
      <c r="S458" s="25">
        <v>1</v>
      </c>
      <c r="T458" s="23">
        <f t="shared" si="314"/>
        <v>10031</v>
      </c>
      <c r="U458" s="24">
        <f t="shared" si="315"/>
        <v>36370</v>
      </c>
    </row>
    <row r="459" spans="1:21" ht="20.100000000000001" customHeight="1">
      <c r="A459" s="42" t="s">
        <v>4</v>
      </c>
      <c r="B459" s="24">
        <f>SUM(B447:B458)</f>
        <v>362400</v>
      </c>
      <c r="C459" s="24">
        <f t="shared" ref="C459" si="323">SUM(C447:C458)</f>
        <v>78383</v>
      </c>
      <c r="D459" s="24">
        <f t="shared" ref="D459" si="324">SUM(D447:D458)</f>
        <v>30517</v>
      </c>
      <c r="E459" s="24">
        <f t="shared" ref="E459" si="325">SUM(E447:E458)</f>
        <v>4800</v>
      </c>
      <c r="F459" s="24">
        <f t="shared" ref="F459" si="326">SUM(F447:F458)</f>
        <v>62724</v>
      </c>
      <c r="G459" s="24">
        <f t="shared" ref="G459" si="327">SUM(G447:G458)</f>
        <v>29451</v>
      </c>
      <c r="H459" s="24">
        <f t="shared" ref="H459:U459" si="328">SUM(H447:H458)</f>
        <v>568275</v>
      </c>
      <c r="I459" s="24">
        <f t="shared" si="328"/>
        <v>11250</v>
      </c>
      <c r="J459" s="24">
        <f t="shared" si="328"/>
        <v>557025</v>
      </c>
      <c r="K459" s="24">
        <f t="shared" si="328"/>
        <v>44083</v>
      </c>
      <c r="L459" s="24">
        <f t="shared" si="328"/>
        <v>720</v>
      </c>
      <c r="M459" s="24">
        <f t="shared" si="328"/>
        <v>62724</v>
      </c>
      <c r="N459" s="24">
        <f t="shared" si="328"/>
        <v>0</v>
      </c>
      <c r="O459" s="24">
        <f t="shared" si="328"/>
        <v>0</v>
      </c>
      <c r="P459" s="24">
        <f t="shared" si="328"/>
        <v>0</v>
      </c>
      <c r="Q459" s="24">
        <f t="shared" si="328"/>
        <v>4320</v>
      </c>
      <c r="R459" s="24">
        <f t="shared" si="328"/>
        <v>2500</v>
      </c>
      <c r="S459" s="24">
        <f t="shared" si="328"/>
        <v>12</v>
      </c>
      <c r="T459" s="24">
        <f t="shared" si="328"/>
        <v>114359</v>
      </c>
      <c r="U459" s="24">
        <f t="shared" si="328"/>
        <v>442666</v>
      </c>
    </row>
    <row r="460" spans="1:21" ht="20.100000000000001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ht="20.100000000000001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ht="20.100000000000001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ht="20.100000000000001" customHeight="1">
      <c r="A463" s="69" t="s">
        <v>30</v>
      </c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</row>
    <row r="464" spans="1:21" ht="20.100000000000001" customHeight="1">
      <c r="A464" s="69" t="s">
        <v>48</v>
      </c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</row>
    <row r="465" spans="1:21" ht="20.100000000000001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ht="20.100000000000001" customHeight="1">
      <c r="A466" s="18" t="s">
        <v>152</v>
      </c>
      <c r="B466" s="18"/>
      <c r="C466" s="18"/>
      <c r="D466" s="18"/>
      <c r="E466" s="18"/>
      <c r="F466" s="18"/>
      <c r="G466" s="18"/>
      <c r="H466" s="18"/>
      <c r="I466" s="31" t="s">
        <v>153</v>
      </c>
      <c r="J466" s="19"/>
      <c r="K466" s="19"/>
      <c r="L466" s="19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ht="20.100000000000001" customHeight="1">
      <c r="A467" s="18"/>
      <c r="B467" s="18"/>
      <c r="C467" s="18"/>
      <c r="D467" s="18"/>
      <c r="E467" s="18"/>
      <c r="F467" s="18"/>
      <c r="G467" s="18"/>
      <c r="H467" s="18"/>
      <c r="I467" s="31"/>
      <c r="J467" s="19"/>
      <c r="K467" s="19"/>
      <c r="L467" s="19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ht="39.950000000000003" customHeight="1">
      <c r="A468" s="54" t="s">
        <v>0</v>
      </c>
      <c r="B468" s="54" t="s">
        <v>1</v>
      </c>
      <c r="C468" s="54" t="s">
        <v>2</v>
      </c>
      <c r="D468" s="54" t="s">
        <v>3</v>
      </c>
      <c r="E468" s="54" t="s">
        <v>104</v>
      </c>
      <c r="F468" s="54" t="s">
        <v>144</v>
      </c>
      <c r="G468" s="54" t="s">
        <v>19</v>
      </c>
      <c r="H468" s="55" t="s">
        <v>4</v>
      </c>
      <c r="I468" s="54" t="s">
        <v>133</v>
      </c>
      <c r="J468" s="54" t="s">
        <v>5</v>
      </c>
      <c r="K468" s="54" t="s">
        <v>9</v>
      </c>
      <c r="L468" s="54" t="s">
        <v>17</v>
      </c>
      <c r="M468" s="54" t="s">
        <v>125</v>
      </c>
      <c r="N468" s="54" t="s">
        <v>28</v>
      </c>
      <c r="O468" s="54" t="s">
        <v>16</v>
      </c>
      <c r="P468" s="54" t="s">
        <v>143</v>
      </c>
      <c r="Q468" s="54" t="s">
        <v>6</v>
      </c>
      <c r="R468" s="54" t="s">
        <v>130</v>
      </c>
      <c r="S468" s="54" t="s">
        <v>121</v>
      </c>
      <c r="T468" s="54" t="s">
        <v>5</v>
      </c>
      <c r="U468" s="54" t="s">
        <v>7</v>
      </c>
    </row>
    <row r="469" spans="1:21" ht="20.100000000000001" customHeight="1">
      <c r="A469" s="41">
        <v>44256</v>
      </c>
      <c r="B469" s="23">
        <v>45400</v>
      </c>
      <c r="C469" s="23">
        <f>ROUND((B469)*0.17,0)</f>
        <v>7718</v>
      </c>
      <c r="D469" s="23">
        <f>ROUND((B469)*0.08,0)</f>
        <v>3632</v>
      </c>
      <c r="E469" s="23">
        <f>400+300</f>
        <v>700</v>
      </c>
      <c r="F469" s="25">
        <f t="shared" ref="F469:F474" si="329">ROUNDUP(((B469+C469)*0.14),0)</f>
        <v>7437</v>
      </c>
      <c r="G469" s="25"/>
      <c r="H469" s="37">
        <f t="shared" ref="H469:H480" si="330">SUM(B469:G469)</f>
        <v>64887</v>
      </c>
      <c r="I469" s="25"/>
      <c r="J469" s="25">
        <f t="shared" ref="J469:J480" si="331">H469-I469</f>
        <v>64887</v>
      </c>
      <c r="K469" s="25">
        <f>ROUNDUP(((B469+C469)*0.1),0)</f>
        <v>5312</v>
      </c>
      <c r="L469" s="25"/>
      <c r="M469" s="23">
        <f>F469</f>
        <v>7437</v>
      </c>
      <c r="N469" s="25"/>
      <c r="O469" s="25"/>
      <c r="P469" s="23"/>
      <c r="Q469" s="23">
        <v>360</v>
      </c>
      <c r="R469" s="25">
        <v>200</v>
      </c>
      <c r="S469" s="25">
        <v>1</v>
      </c>
      <c r="T469" s="23">
        <f t="shared" ref="T469:T480" si="332">S469+R469+Q469+P469+O469+N469+M469+L469+K469</f>
        <v>13310</v>
      </c>
      <c r="U469" s="24">
        <f t="shared" ref="U469:U480" si="333">J469-T469</f>
        <v>51577</v>
      </c>
    </row>
    <row r="470" spans="1:21" ht="20.100000000000001" customHeight="1">
      <c r="A470" s="41">
        <v>44287</v>
      </c>
      <c r="B470" s="23">
        <v>45400</v>
      </c>
      <c r="C470" s="23">
        <f t="shared" ref="C470:C475" si="334">ROUND((B470)*0.17,0)</f>
        <v>7718</v>
      </c>
      <c r="D470" s="23">
        <f t="shared" ref="D470:D475" si="335">ROUND((B470)*0.08,0)</f>
        <v>3632</v>
      </c>
      <c r="E470" s="23">
        <f t="shared" ref="E470:E474" si="336">400+300</f>
        <v>700</v>
      </c>
      <c r="F470" s="25">
        <f t="shared" si="329"/>
        <v>7437</v>
      </c>
      <c r="G470" s="25"/>
      <c r="H470" s="37">
        <f t="shared" si="330"/>
        <v>64887</v>
      </c>
      <c r="I470" s="25"/>
      <c r="J470" s="25">
        <f t="shared" si="331"/>
        <v>64887</v>
      </c>
      <c r="K470" s="25">
        <f t="shared" ref="K470:K480" si="337">ROUNDUP(((B470+C470)*0.1),0)</f>
        <v>5312</v>
      </c>
      <c r="L470" s="25"/>
      <c r="M470" s="23">
        <f t="shared" ref="M470:M480" si="338">F470</f>
        <v>7437</v>
      </c>
      <c r="N470" s="25"/>
      <c r="O470" s="25"/>
      <c r="P470" s="23"/>
      <c r="Q470" s="23">
        <v>360</v>
      </c>
      <c r="R470" s="25">
        <v>200</v>
      </c>
      <c r="S470" s="25">
        <v>1</v>
      </c>
      <c r="T470" s="23">
        <f t="shared" si="332"/>
        <v>13310</v>
      </c>
      <c r="U470" s="24">
        <f t="shared" si="333"/>
        <v>51577</v>
      </c>
    </row>
    <row r="471" spans="1:21" ht="20.100000000000001" customHeight="1">
      <c r="A471" s="41">
        <v>44317</v>
      </c>
      <c r="B471" s="23">
        <v>45400</v>
      </c>
      <c r="C471" s="23">
        <f t="shared" si="334"/>
        <v>7718</v>
      </c>
      <c r="D471" s="23">
        <f t="shared" si="335"/>
        <v>3632</v>
      </c>
      <c r="E471" s="23">
        <f t="shared" si="336"/>
        <v>700</v>
      </c>
      <c r="F471" s="25">
        <f t="shared" si="329"/>
        <v>7437</v>
      </c>
      <c r="G471" s="25"/>
      <c r="H471" s="37">
        <f t="shared" si="330"/>
        <v>64887</v>
      </c>
      <c r="I471" s="25"/>
      <c r="J471" s="25">
        <f t="shared" si="331"/>
        <v>64887</v>
      </c>
      <c r="K471" s="25">
        <f t="shared" si="337"/>
        <v>5312</v>
      </c>
      <c r="L471" s="25"/>
      <c r="M471" s="23">
        <f t="shared" si="338"/>
        <v>7437</v>
      </c>
      <c r="N471" s="25"/>
      <c r="O471" s="25"/>
      <c r="P471" s="23"/>
      <c r="Q471" s="23">
        <v>360</v>
      </c>
      <c r="R471" s="25">
        <v>200</v>
      </c>
      <c r="S471" s="25">
        <v>1</v>
      </c>
      <c r="T471" s="23">
        <f t="shared" si="332"/>
        <v>13310</v>
      </c>
      <c r="U471" s="24">
        <f t="shared" si="333"/>
        <v>51577</v>
      </c>
    </row>
    <row r="472" spans="1:21" ht="20.100000000000001" customHeight="1">
      <c r="A472" s="41">
        <v>44348</v>
      </c>
      <c r="B472" s="23">
        <v>45400</v>
      </c>
      <c r="C472" s="23">
        <f t="shared" si="334"/>
        <v>7718</v>
      </c>
      <c r="D472" s="23">
        <f t="shared" si="335"/>
        <v>3632</v>
      </c>
      <c r="E472" s="23">
        <f t="shared" si="336"/>
        <v>700</v>
      </c>
      <c r="F472" s="25">
        <f t="shared" si="329"/>
        <v>7437</v>
      </c>
      <c r="G472" s="23"/>
      <c r="H472" s="37">
        <f t="shared" si="330"/>
        <v>64887</v>
      </c>
      <c r="I472" s="25"/>
      <c r="J472" s="25">
        <f t="shared" si="331"/>
        <v>64887</v>
      </c>
      <c r="K472" s="25">
        <f t="shared" si="337"/>
        <v>5312</v>
      </c>
      <c r="L472" s="25"/>
      <c r="M472" s="23">
        <f t="shared" si="338"/>
        <v>7437</v>
      </c>
      <c r="N472" s="25"/>
      <c r="O472" s="25"/>
      <c r="P472" s="23"/>
      <c r="Q472" s="23">
        <v>360</v>
      </c>
      <c r="R472" s="25">
        <v>200</v>
      </c>
      <c r="S472" s="25">
        <v>1</v>
      </c>
      <c r="T472" s="23">
        <f t="shared" si="332"/>
        <v>13310</v>
      </c>
      <c r="U472" s="24">
        <f t="shared" si="333"/>
        <v>51577</v>
      </c>
    </row>
    <row r="473" spans="1:21" ht="20.100000000000001" customHeight="1">
      <c r="A473" s="41">
        <v>44378</v>
      </c>
      <c r="B473" s="23">
        <v>46800</v>
      </c>
      <c r="C473" s="23">
        <f t="shared" si="334"/>
        <v>7956</v>
      </c>
      <c r="D473" s="23">
        <f t="shared" si="335"/>
        <v>3744</v>
      </c>
      <c r="E473" s="23">
        <f t="shared" si="336"/>
        <v>700</v>
      </c>
      <c r="F473" s="25">
        <f t="shared" si="329"/>
        <v>7666</v>
      </c>
      <c r="G473" s="23"/>
      <c r="H473" s="37">
        <f t="shared" si="330"/>
        <v>66866</v>
      </c>
      <c r="I473" s="25"/>
      <c r="J473" s="25">
        <f t="shared" si="331"/>
        <v>66866</v>
      </c>
      <c r="K473" s="25">
        <f t="shared" si="337"/>
        <v>5476</v>
      </c>
      <c r="L473" s="25"/>
      <c r="M473" s="23">
        <f t="shared" si="338"/>
        <v>7666</v>
      </c>
      <c r="N473" s="25"/>
      <c r="O473" s="25"/>
      <c r="P473" s="23"/>
      <c r="Q473" s="23">
        <v>360</v>
      </c>
      <c r="R473" s="25">
        <v>200</v>
      </c>
      <c r="S473" s="25">
        <v>1</v>
      </c>
      <c r="T473" s="23">
        <f t="shared" si="332"/>
        <v>13703</v>
      </c>
      <c r="U473" s="24">
        <f t="shared" si="333"/>
        <v>53163</v>
      </c>
    </row>
    <row r="474" spans="1:21" ht="20.100000000000001" customHeight="1">
      <c r="A474" s="41">
        <v>44409</v>
      </c>
      <c r="B474" s="23">
        <v>46800</v>
      </c>
      <c r="C474" s="23">
        <f t="shared" si="334"/>
        <v>7956</v>
      </c>
      <c r="D474" s="23">
        <f t="shared" si="335"/>
        <v>3744</v>
      </c>
      <c r="E474" s="23">
        <f t="shared" si="336"/>
        <v>700</v>
      </c>
      <c r="F474" s="25">
        <f t="shared" si="329"/>
        <v>7666</v>
      </c>
      <c r="G474" s="23"/>
      <c r="H474" s="37">
        <f t="shared" si="330"/>
        <v>66866</v>
      </c>
      <c r="I474" s="25"/>
      <c r="J474" s="25">
        <f t="shared" si="331"/>
        <v>66866</v>
      </c>
      <c r="K474" s="25">
        <f t="shared" si="337"/>
        <v>5476</v>
      </c>
      <c r="L474" s="25"/>
      <c r="M474" s="23">
        <f t="shared" si="338"/>
        <v>7666</v>
      </c>
      <c r="N474" s="25"/>
      <c r="O474" s="25"/>
      <c r="P474" s="23"/>
      <c r="Q474" s="23">
        <v>360</v>
      </c>
      <c r="R474" s="25">
        <v>200</v>
      </c>
      <c r="S474" s="25">
        <v>1</v>
      </c>
      <c r="T474" s="23">
        <f t="shared" si="332"/>
        <v>13703</v>
      </c>
      <c r="U474" s="24">
        <f t="shared" si="333"/>
        <v>53163</v>
      </c>
    </row>
    <row r="475" spans="1:21" ht="20.100000000000001" customHeight="1">
      <c r="A475" s="41">
        <v>44440</v>
      </c>
      <c r="B475" s="23">
        <v>46800</v>
      </c>
      <c r="C475" s="23">
        <f t="shared" si="334"/>
        <v>7956</v>
      </c>
      <c r="D475" s="23">
        <f t="shared" si="335"/>
        <v>3744</v>
      </c>
      <c r="E475" s="23">
        <v>400</v>
      </c>
      <c r="F475" s="25">
        <f t="shared" ref="F475:F480" si="339">ROUNDUP(((B475+C475)*0.14),0)</f>
        <v>7666</v>
      </c>
      <c r="G475" s="23"/>
      <c r="H475" s="37">
        <f t="shared" si="330"/>
        <v>66566</v>
      </c>
      <c r="I475" s="25"/>
      <c r="J475" s="25">
        <f t="shared" si="331"/>
        <v>66566</v>
      </c>
      <c r="K475" s="25">
        <f t="shared" si="337"/>
        <v>5476</v>
      </c>
      <c r="L475" s="25"/>
      <c r="M475" s="23">
        <f t="shared" si="338"/>
        <v>7666</v>
      </c>
      <c r="N475" s="25"/>
      <c r="O475" s="25"/>
      <c r="P475" s="23"/>
      <c r="Q475" s="23">
        <v>360</v>
      </c>
      <c r="R475" s="25">
        <v>200</v>
      </c>
      <c r="S475" s="25">
        <v>1</v>
      </c>
      <c r="T475" s="23">
        <f t="shared" si="332"/>
        <v>13703</v>
      </c>
      <c r="U475" s="24">
        <f t="shared" si="333"/>
        <v>52863</v>
      </c>
    </row>
    <row r="476" spans="1:21" ht="20.100000000000001" customHeight="1">
      <c r="A476" s="41">
        <v>44470</v>
      </c>
      <c r="B476" s="23">
        <v>46800</v>
      </c>
      <c r="C476" s="23">
        <f>ROUND((B476)*0.28,0)</f>
        <v>13104</v>
      </c>
      <c r="D476" s="23">
        <f>ROUND((B476)*0.09,0)</f>
        <v>4212</v>
      </c>
      <c r="E476" s="23">
        <v>400</v>
      </c>
      <c r="F476" s="25">
        <v>9937</v>
      </c>
      <c r="G476" s="23">
        <v>11025</v>
      </c>
      <c r="H476" s="37">
        <f t="shared" si="330"/>
        <v>85478</v>
      </c>
      <c r="I476" s="25"/>
      <c r="J476" s="25">
        <f t="shared" si="331"/>
        <v>85478</v>
      </c>
      <c r="K476" s="25">
        <f t="shared" si="337"/>
        <v>5991</v>
      </c>
      <c r="L476" s="25">
        <v>1105</v>
      </c>
      <c r="M476" s="23">
        <f t="shared" si="338"/>
        <v>9937</v>
      </c>
      <c r="N476" s="25"/>
      <c r="O476" s="25"/>
      <c r="P476" s="23"/>
      <c r="Q476" s="23">
        <v>360</v>
      </c>
      <c r="R476" s="25">
        <v>200</v>
      </c>
      <c r="S476" s="25">
        <v>1</v>
      </c>
      <c r="T476" s="23">
        <f t="shared" si="332"/>
        <v>17594</v>
      </c>
      <c r="U476" s="24">
        <f t="shared" si="333"/>
        <v>67884</v>
      </c>
    </row>
    <row r="477" spans="1:21" ht="20.100000000000001" customHeight="1">
      <c r="A477" s="41">
        <v>44501</v>
      </c>
      <c r="B477" s="23">
        <v>46800</v>
      </c>
      <c r="C477" s="23">
        <f t="shared" ref="C477:C480" si="340">ROUND((B477)*0.28,0)</f>
        <v>13104</v>
      </c>
      <c r="D477" s="23">
        <f t="shared" ref="D477:D480" si="341">ROUND((B477)*0.09,0)</f>
        <v>4212</v>
      </c>
      <c r="E477" s="23">
        <v>400</v>
      </c>
      <c r="F477" s="25">
        <f t="shared" si="339"/>
        <v>8387</v>
      </c>
      <c r="G477" s="23"/>
      <c r="H477" s="37">
        <f t="shared" si="330"/>
        <v>72903</v>
      </c>
      <c r="I477" s="25"/>
      <c r="J477" s="25">
        <f t="shared" si="331"/>
        <v>72903</v>
      </c>
      <c r="K477" s="25">
        <f t="shared" si="337"/>
        <v>5991</v>
      </c>
      <c r="L477" s="25"/>
      <c r="M477" s="23">
        <f t="shared" si="338"/>
        <v>8387</v>
      </c>
      <c r="N477" s="25"/>
      <c r="O477" s="25"/>
      <c r="P477" s="23"/>
      <c r="Q477" s="23">
        <v>360</v>
      </c>
      <c r="R477" s="25">
        <v>200</v>
      </c>
      <c r="S477" s="25">
        <v>1</v>
      </c>
      <c r="T477" s="23">
        <f t="shared" si="332"/>
        <v>14939</v>
      </c>
      <c r="U477" s="24">
        <f t="shared" si="333"/>
        <v>57964</v>
      </c>
    </row>
    <row r="478" spans="1:21" ht="20.100000000000001" customHeight="1">
      <c r="A478" s="41">
        <v>44531</v>
      </c>
      <c r="B478" s="23">
        <v>46800</v>
      </c>
      <c r="C478" s="23">
        <f t="shared" si="340"/>
        <v>13104</v>
      </c>
      <c r="D478" s="23">
        <f t="shared" si="341"/>
        <v>4212</v>
      </c>
      <c r="E478" s="23">
        <v>400</v>
      </c>
      <c r="F478" s="25">
        <f t="shared" si="339"/>
        <v>8387</v>
      </c>
      <c r="G478" s="23"/>
      <c r="H478" s="37">
        <f t="shared" si="330"/>
        <v>72903</v>
      </c>
      <c r="I478" s="25">
        <v>1250</v>
      </c>
      <c r="J478" s="25">
        <f t="shared" si="331"/>
        <v>71653</v>
      </c>
      <c r="K478" s="25">
        <f t="shared" si="337"/>
        <v>5991</v>
      </c>
      <c r="L478" s="25"/>
      <c r="M478" s="23">
        <f t="shared" si="338"/>
        <v>8387</v>
      </c>
      <c r="N478" s="25"/>
      <c r="O478" s="25"/>
      <c r="P478" s="23"/>
      <c r="Q478" s="23">
        <v>360</v>
      </c>
      <c r="R478" s="25">
        <v>200</v>
      </c>
      <c r="S478" s="25">
        <v>1</v>
      </c>
      <c r="T478" s="23">
        <f t="shared" si="332"/>
        <v>14939</v>
      </c>
      <c r="U478" s="24">
        <f t="shared" si="333"/>
        <v>56714</v>
      </c>
    </row>
    <row r="479" spans="1:21" ht="20.100000000000001" customHeight="1">
      <c r="A479" s="41">
        <v>44562</v>
      </c>
      <c r="B479" s="23">
        <v>46800</v>
      </c>
      <c r="C479" s="23">
        <f t="shared" si="340"/>
        <v>13104</v>
      </c>
      <c r="D479" s="23">
        <f t="shared" si="341"/>
        <v>4212</v>
      </c>
      <c r="E479" s="23">
        <v>400</v>
      </c>
      <c r="F479" s="25">
        <f t="shared" si="339"/>
        <v>8387</v>
      </c>
      <c r="G479" s="23"/>
      <c r="H479" s="37">
        <f t="shared" si="330"/>
        <v>72903</v>
      </c>
      <c r="I479" s="25">
        <v>1250</v>
      </c>
      <c r="J479" s="25">
        <f t="shared" si="331"/>
        <v>71653</v>
      </c>
      <c r="K479" s="25">
        <f t="shared" si="337"/>
        <v>5991</v>
      </c>
      <c r="L479" s="25"/>
      <c r="M479" s="23">
        <f t="shared" si="338"/>
        <v>8387</v>
      </c>
      <c r="N479" s="25"/>
      <c r="O479" s="25"/>
      <c r="P479" s="23"/>
      <c r="Q479" s="23">
        <v>360</v>
      </c>
      <c r="R479" s="25">
        <v>200</v>
      </c>
      <c r="S479" s="25">
        <v>1</v>
      </c>
      <c r="T479" s="23">
        <f t="shared" si="332"/>
        <v>14939</v>
      </c>
      <c r="U479" s="24">
        <f t="shared" si="333"/>
        <v>56714</v>
      </c>
    </row>
    <row r="480" spans="1:21" ht="20.100000000000001" customHeight="1">
      <c r="A480" s="41">
        <v>44593</v>
      </c>
      <c r="B480" s="23">
        <v>46800</v>
      </c>
      <c r="C480" s="23">
        <f t="shared" si="340"/>
        <v>13104</v>
      </c>
      <c r="D480" s="23">
        <f t="shared" si="341"/>
        <v>4212</v>
      </c>
      <c r="E480" s="23">
        <v>400</v>
      </c>
      <c r="F480" s="25">
        <f t="shared" si="339"/>
        <v>8387</v>
      </c>
      <c r="G480" s="23"/>
      <c r="H480" s="37">
        <f t="shared" si="330"/>
        <v>72903</v>
      </c>
      <c r="I480" s="25">
        <v>1250</v>
      </c>
      <c r="J480" s="25">
        <f t="shared" si="331"/>
        <v>71653</v>
      </c>
      <c r="K480" s="25">
        <f t="shared" si="337"/>
        <v>5991</v>
      </c>
      <c r="L480" s="23"/>
      <c r="M480" s="23">
        <f t="shared" si="338"/>
        <v>8387</v>
      </c>
      <c r="N480" s="23"/>
      <c r="O480" s="23"/>
      <c r="P480" s="23"/>
      <c r="Q480" s="23">
        <v>360</v>
      </c>
      <c r="R480" s="25">
        <v>300</v>
      </c>
      <c r="S480" s="25">
        <v>1</v>
      </c>
      <c r="T480" s="23">
        <f t="shared" si="332"/>
        <v>15039</v>
      </c>
      <c r="U480" s="24">
        <f t="shared" si="333"/>
        <v>56614</v>
      </c>
    </row>
    <row r="481" spans="1:21" ht="20.100000000000001" customHeight="1">
      <c r="A481" s="42" t="s">
        <v>4</v>
      </c>
      <c r="B481" s="24">
        <f>SUM(B469:B480)</f>
        <v>556000</v>
      </c>
      <c r="C481" s="24">
        <f t="shared" ref="C481:U481" si="342">SUM(C469:C480)</f>
        <v>120260</v>
      </c>
      <c r="D481" s="24">
        <f t="shared" si="342"/>
        <v>46820</v>
      </c>
      <c r="E481" s="24">
        <f t="shared" si="342"/>
        <v>6600</v>
      </c>
      <c r="F481" s="24">
        <f t="shared" si="342"/>
        <v>96231</v>
      </c>
      <c r="G481" s="24">
        <f t="shared" si="342"/>
        <v>11025</v>
      </c>
      <c r="H481" s="24">
        <f t="shared" si="342"/>
        <v>836936</v>
      </c>
      <c r="I481" s="24">
        <f t="shared" si="342"/>
        <v>3750</v>
      </c>
      <c r="J481" s="24">
        <f t="shared" si="342"/>
        <v>833186</v>
      </c>
      <c r="K481" s="24">
        <f t="shared" si="342"/>
        <v>67631</v>
      </c>
      <c r="L481" s="24">
        <f t="shared" si="342"/>
        <v>1105</v>
      </c>
      <c r="M481" s="24">
        <f t="shared" si="342"/>
        <v>96231</v>
      </c>
      <c r="N481" s="24">
        <f t="shared" si="342"/>
        <v>0</v>
      </c>
      <c r="O481" s="24">
        <f t="shared" si="342"/>
        <v>0</v>
      </c>
      <c r="P481" s="24">
        <f t="shared" si="342"/>
        <v>0</v>
      </c>
      <c r="Q481" s="24">
        <f t="shared" si="342"/>
        <v>4320</v>
      </c>
      <c r="R481" s="24">
        <f t="shared" si="342"/>
        <v>2500</v>
      </c>
      <c r="S481" s="24">
        <f t="shared" si="342"/>
        <v>12</v>
      </c>
      <c r="T481" s="24">
        <f t="shared" si="342"/>
        <v>171799</v>
      </c>
      <c r="U481" s="24">
        <f t="shared" si="342"/>
        <v>661387</v>
      </c>
    </row>
    <row r="482" spans="1:21" ht="20.100000000000001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ht="20.100000000000001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ht="20.100000000000001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ht="20.100000000000001" customHeight="1">
      <c r="A485" s="69" t="s">
        <v>30</v>
      </c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</row>
    <row r="486" spans="1:21" ht="20.100000000000001" customHeight="1">
      <c r="A486" s="69" t="s">
        <v>48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</row>
    <row r="487" spans="1:21" ht="20.100000000000001" customHeight="1">
      <c r="A487" s="18"/>
      <c r="B487" s="18"/>
      <c r="C487" s="18"/>
      <c r="D487" s="18"/>
      <c r="E487" s="18"/>
      <c r="F487" s="18"/>
      <c r="G487" s="18" t="s">
        <v>10</v>
      </c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ht="20.100000000000001" customHeight="1">
      <c r="A488" s="18" t="s">
        <v>239</v>
      </c>
      <c r="B488" s="18"/>
      <c r="C488" s="18"/>
      <c r="D488" s="18"/>
      <c r="E488" s="18"/>
      <c r="F488" s="18"/>
      <c r="G488" s="18"/>
      <c r="H488" s="18"/>
      <c r="I488" s="18" t="s">
        <v>240</v>
      </c>
      <c r="J488" s="18"/>
      <c r="K488" s="19"/>
      <c r="L488" s="19"/>
      <c r="M488" s="19"/>
      <c r="N488" s="19"/>
      <c r="O488" s="18"/>
      <c r="P488" s="18"/>
      <c r="Q488" s="18"/>
      <c r="R488" s="18"/>
      <c r="S488" s="18"/>
      <c r="T488" s="18"/>
      <c r="U488" s="18"/>
    </row>
    <row r="489" spans="1:21" ht="20.100000000000001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19"/>
      <c r="M489" s="19"/>
      <c r="N489" s="19"/>
      <c r="O489" s="18"/>
      <c r="P489" s="18"/>
      <c r="Q489" s="18"/>
      <c r="R489" s="18"/>
      <c r="S489" s="18"/>
      <c r="T489" s="18"/>
      <c r="U489" s="18"/>
    </row>
    <row r="490" spans="1:21" ht="39.950000000000003" customHeight="1">
      <c r="A490" s="54" t="s">
        <v>0</v>
      </c>
      <c r="B490" s="54" t="s">
        <v>1</v>
      </c>
      <c r="C490" s="54" t="s">
        <v>2</v>
      </c>
      <c r="D490" s="54" t="s">
        <v>3</v>
      </c>
      <c r="E490" s="54" t="s">
        <v>104</v>
      </c>
      <c r="F490" s="54" t="s">
        <v>144</v>
      </c>
      <c r="G490" s="54" t="s">
        <v>19</v>
      </c>
      <c r="H490" s="55" t="s">
        <v>4</v>
      </c>
      <c r="I490" s="54" t="s">
        <v>133</v>
      </c>
      <c r="J490" s="54" t="s">
        <v>5</v>
      </c>
      <c r="K490" s="54" t="s">
        <v>9</v>
      </c>
      <c r="L490" s="54" t="s">
        <v>17</v>
      </c>
      <c r="M490" s="54" t="s">
        <v>125</v>
      </c>
      <c r="N490" s="54" t="s">
        <v>14</v>
      </c>
      <c r="O490" s="54" t="s">
        <v>27</v>
      </c>
      <c r="P490" s="54" t="s">
        <v>143</v>
      </c>
      <c r="Q490" s="54" t="s">
        <v>6</v>
      </c>
      <c r="R490" s="54" t="s">
        <v>130</v>
      </c>
      <c r="S490" s="54" t="s">
        <v>121</v>
      </c>
      <c r="T490" s="54" t="s">
        <v>5</v>
      </c>
      <c r="U490" s="54" t="s">
        <v>7</v>
      </c>
    </row>
    <row r="491" spans="1:21" ht="20.100000000000001" customHeight="1">
      <c r="A491" s="41">
        <v>44256</v>
      </c>
      <c r="B491" s="24">
        <v>31400</v>
      </c>
      <c r="C491" s="23">
        <f>ROUND((B491)*0.17,0)</f>
        <v>5338</v>
      </c>
      <c r="D491" s="23">
        <f>ROUND((B491)*0.08,0)</f>
        <v>2512</v>
      </c>
      <c r="E491" s="23">
        <v>400</v>
      </c>
      <c r="F491" s="25">
        <f>ROUNDUP(((B491+C491)*0.14),0)</f>
        <v>5144</v>
      </c>
      <c r="G491" s="25"/>
      <c r="H491" s="37">
        <f t="shared" ref="H491:H503" si="343">SUM(B491:G491)</f>
        <v>44794</v>
      </c>
      <c r="I491" s="25">
        <v>1250</v>
      </c>
      <c r="J491" s="25">
        <f t="shared" ref="J491:J503" si="344">H491-I491</f>
        <v>43544</v>
      </c>
      <c r="K491" s="25">
        <f>ROUNDUP(((B491+C491)*0.1),0)</f>
        <v>3674</v>
      </c>
      <c r="L491" s="25"/>
      <c r="M491" s="23">
        <f>F491</f>
        <v>5144</v>
      </c>
      <c r="N491" s="23"/>
      <c r="O491" s="25"/>
      <c r="P491" s="25"/>
      <c r="Q491" s="23">
        <v>360</v>
      </c>
      <c r="R491" s="25">
        <v>200</v>
      </c>
      <c r="S491" s="25">
        <v>1</v>
      </c>
      <c r="T491" s="23">
        <f t="shared" ref="T491:T503" si="345">S491+R491+Q491+P491+O491+N491+M491+L491+K491</f>
        <v>9379</v>
      </c>
      <c r="U491" s="24">
        <f t="shared" ref="U491:U503" si="346">J491-T491</f>
        <v>34165</v>
      </c>
    </row>
    <row r="492" spans="1:21" ht="20.100000000000001" customHeight="1">
      <c r="A492" s="41">
        <v>44287</v>
      </c>
      <c r="B492" s="24">
        <v>31400</v>
      </c>
      <c r="C492" s="23">
        <f t="shared" ref="C492:C497" si="347">ROUND((B492)*0.17,0)</f>
        <v>5338</v>
      </c>
      <c r="D492" s="23">
        <f t="shared" ref="D492:D497" si="348">ROUND((B492)*0.08,0)</f>
        <v>2512</v>
      </c>
      <c r="E492" s="23">
        <v>400</v>
      </c>
      <c r="F492" s="25">
        <f t="shared" ref="F492:F503" si="349">ROUNDUP(((B492+C492)*0.14),0)</f>
        <v>5144</v>
      </c>
      <c r="G492" s="25"/>
      <c r="H492" s="37">
        <f t="shared" si="343"/>
        <v>44794</v>
      </c>
      <c r="I492" s="25">
        <v>1250</v>
      </c>
      <c r="J492" s="25">
        <f t="shared" si="344"/>
        <v>43544</v>
      </c>
      <c r="K492" s="25">
        <f t="shared" ref="K492:K503" si="350">ROUNDUP(((B492+C492)*0.1),0)</f>
        <v>3674</v>
      </c>
      <c r="L492" s="25"/>
      <c r="M492" s="23">
        <f t="shared" ref="M492:M503" si="351">F492</f>
        <v>5144</v>
      </c>
      <c r="N492" s="23"/>
      <c r="O492" s="25"/>
      <c r="P492" s="25"/>
      <c r="Q492" s="23">
        <v>360</v>
      </c>
      <c r="R492" s="25">
        <v>200</v>
      </c>
      <c r="S492" s="25">
        <v>1</v>
      </c>
      <c r="T492" s="23">
        <f t="shared" si="345"/>
        <v>9379</v>
      </c>
      <c r="U492" s="24">
        <f t="shared" si="346"/>
        <v>34165</v>
      </c>
    </row>
    <row r="493" spans="1:21" ht="20.100000000000001" customHeight="1">
      <c r="A493" s="41">
        <v>44317</v>
      </c>
      <c r="B493" s="24">
        <v>31400</v>
      </c>
      <c r="C493" s="23">
        <f t="shared" si="347"/>
        <v>5338</v>
      </c>
      <c r="D493" s="23">
        <f t="shared" si="348"/>
        <v>2512</v>
      </c>
      <c r="E493" s="23">
        <v>400</v>
      </c>
      <c r="F493" s="25">
        <f t="shared" si="349"/>
        <v>5144</v>
      </c>
      <c r="G493" s="25"/>
      <c r="H493" s="37">
        <f t="shared" si="343"/>
        <v>44794</v>
      </c>
      <c r="I493" s="25">
        <v>1250</v>
      </c>
      <c r="J493" s="25">
        <f t="shared" si="344"/>
        <v>43544</v>
      </c>
      <c r="K493" s="25">
        <f t="shared" si="350"/>
        <v>3674</v>
      </c>
      <c r="L493" s="25"/>
      <c r="M493" s="23">
        <f t="shared" si="351"/>
        <v>5144</v>
      </c>
      <c r="N493" s="23"/>
      <c r="O493" s="25"/>
      <c r="P493" s="25"/>
      <c r="Q493" s="23">
        <v>360</v>
      </c>
      <c r="R493" s="25">
        <v>200</v>
      </c>
      <c r="S493" s="25">
        <v>1</v>
      </c>
      <c r="T493" s="23">
        <f t="shared" si="345"/>
        <v>9379</v>
      </c>
      <c r="U493" s="24">
        <f t="shared" si="346"/>
        <v>34165</v>
      </c>
    </row>
    <row r="494" spans="1:21" ht="20.100000000000001" customHeight="1">
      <c r="A494" s="41">
        <v>44348</v>
      </c>
      <c r="B494" s="24">
        <v>31400</v>
      </c>
      <c r="C494" s="23">
        <f t="shared" si="347"/>
        <v>5338</v>
      </c>
      <c r="D494" s="23">
        <f t="shared" si="348"/>
        <v>2512</v>
      </c>
      <c r="E494" s="23">
        <v>400</v>
      </c>
      <c r="F494" s="25">
        <f t="shared" si="349"/>
        <v>5144</v>
      </c>
      <c r="G494" s="23"/>
      <c r="H494" s="37">
        <f t="shared" si="343"/>
        <v>44794</v>
      </c>
      <c r="I494" s="25">
        <v>1250</v>
      </c>
      <c r="J494" s="25">
        <f t="shared" si="344"/>
        <v>43544</v>
      </c>
      <c r="K494" s="25">
        <f t="shared" si="350"/>
        <v>3674</v>
      </c>
      <c r="L494" s="25"/>
      <c r="M494" s="23">
        <f t="shared" si="351"/>
        <v>5144</v>
      </c>
      <c r="N494" s="23"/>
      <c r="O494" s="25"/>
      <c r="P494" s="25"/>
      <c r="Q494" s="23">
        <v>360</v>
      </c>
      <c r="R494" s="25">
        <v>200</v>
      </c>
      <c r="S494" s="25">
        <v>1</v>
      </c>
      <c r="T494" s="23">
        <f t="shared" si="345"/>
        <v>9379</v>
      </c>
      <c r="U494" s="24">
        <f t="shared" si="346"/>
        <v>34165</v>
      </c>
    </row>
    <row r="495" spans="1:21" ht="20.100000000000001" customHeight="1">
      <c r="A495" s="41">
        <v>44378</v>
      </c>
      <c r="B495" s="24">
        <v>32300</v>
      </c>
      <c r="C495" s="23">
        <f t="shared" si="347"/>
        <v>5491</v>
      </c>
      <c r="D495" s="23">
        <f t="shared" si="348"/>
        <v>2584</v>
      </c>
      <c r="E495" s="23">
        <v>400</v>
      </c>
      <c r="F495" s="25">
        <f t="shared" si="349"/>
        <v>5291</v>
      </c>
      <c r="G495" s="23"/>
      <c r="H495" s="37">
        <f t="shared" si="343"/>
        <v>46066</v>
      </c>
      <c r="I495" s="25">
        <v>1250</v>
      </c>
      <c r="J495" s="25">
        <f t="shared" si="344"/>
        <v>44816</v>
      </c>
      <c r="K495" s="25">
        <f t="shared" si="350"/>
        <v>3780</v>
      </c>
      <c r="L495" s="25"/>
      <c r="M495" s="23">
        <f t="shared" si="351"/>
        <v>5291</v>
      </c>
      <c r="N495" s="23"/>
      <c r="O495" s="25"/>
      <c r="P495" s="25"/>
      <c r="Q495" s="23">
        <v>360</v>
      </c>
      <c r="R495" s="25">
        <v>200</v>
      </c>
      <c r="S495" s="25">
        <v>1</v>
      </c>
      <c r="T495" s="23">
        <f t="shared" si="345"/>
        <v>9632</v>
      </c>
      <c r="U495" s="24">
        <f t="shared" si="346"/>
        <v>35184</v>
      </c>
    </row>
    <row r="496" spans="1:21" ht="20.100000000000001" customHeight="1">
      <c r="A496" s="41">
        <v>44409</v>
      </c>
      <c r="B496" s="24">
        <v>32300</v>
      </c>
      <c r="C496" s="23">
        <f t="shared" si="347"/>
        <v>5491</v>
      </c>
      <c r="D496" s="23">
        <f t="shared" si="348"/>
        <v>2584</v>
      </c>
      <c r="E496" s="23">
        <v>400</v>
      </c>
      <c r="F496" s="25">
        <f t="shared" si="349"/>
        <v>5291</v>
      </c>
      <c r="G496" s="23">
        <v>26373</v>
      </c>
      <c r="H496" s="37">
        <f t="shared" si="343"/>
        <v>72439</v>
      </c>
      <c r="I496" s="25">
        <v>1250</v>
      </c>
      <c r="J496" s="25">
        <f t="shared" si="344"/>
        <v>71189</v>
      </c>
      <c r="K496" s="25">
        <f t="shared" si="350"/>
        <v>3780</v>
      </c>
      <c r="L496" s="25"/>
      <c r="M496" s="23">
        <f t="shared" si="351"/>
        <v>5291</v>
      </c>
      <c r="N496" s="23"/>
      <c r="O496" s="25"/>
      <c r="P496" s="25"/>
      <c r="Q496" s="23">
        <v>360</v>
      </c>
      <c r="R496" s="25">
        <v>200</v>
      </c>
      <c r="S496" s="25">
        <v>1</v>
      </c>
      <c r="T496" s="23">
        <f t="shared" si="345"/>
        <v>9632</v>
      </c>
      <c r="U496" s="24">
        <f t="shared" si="346"/>
        <v>61557</v>
      </c>
    </row>
    <row r="497" spans="1:21" ht="20.100000000000001" customHeight="1">
      <c r="A497" s="41">
        <v>44440</v>
      </c>
      <c r="B497" s="24">
        <v>32300</v>
      </c>
      <c r="C497" s="23">
        <f t="shared" si="347"/>
        <v>5491</v>
      </c>
      <c r="D497" s="23">
        <f t="shared" si="348"/>
        <v>2584</v>
      </c>
      <c r="E497" s="23">
        <v>400</v>
      </c>
      <c r="F497" s="25">
        <f t="shared" si="349"/>
        <v>5291</v>
      </c>
      <c r="G497" s="23"/>
      <c r="H497" s="37">
        <f t="shared" si="343"/>
        <v>46066</v>
      </c>
      <c r="I497" s="25">
        <v>1250</v>
      </c>
      <c r="J497" s="25">
        <f t="shared" si="344"/>
        <v>44816</v>
      </c>
      <c r="K497" s="25">
        <f t="shared" si="350"/>
        <v>3780</v>
      </c>
      <c r="L497" s="25"/>
      <c r="M497" s="23">
        <f t="shared" si="351"/>
        <v>5291</v>
      </c>
      <c r="N497" s="23"/>
      <c r="O497" s="25"/>
      <c r="P497" s="25"/>
      <c r="Q497" s="23">
        <v>360</v>
      </c>
      <c r="R497" s="25">
        <v>200</v>
      </c>
      <c r="S497" s="25">
        <v>1</v>
      </c>
      <c r="T497" s="23">
        <f t="shared" si="345"/>
        <v>9632</v>
      </c>
      <c r="U497" s="24">
        <f t="shared" si="346"/>
        <v>35184</v>
      </c>
    </row>
    <row r="498" spans="1:21" ht="20.100000000000001" customHeight="1">
      <c r="A498" s="41">
        <v>44440</v>
      </c>
      <c r="B498" s="24">
        <v>14921</v>
      </c>
      <c r="C498" s="23">
        <v>0</v>
      </c>
      <c r="D498" s="23">
        <v>0</v>
      </c>
      <c r="E498" s="23">
        <v>0</v>
      </c>
      <c r="F498" s="25">
        <v>1490</v>
      </c>
      <c r="G498" s="23">
        <v>0</v>
      </c>
      <c r="H498" s="37">
        <f t="shared" si="343"/>
        <v>16411</v>
      </c>
      <c r="I498" s="25"/>
      <c r="J498" s="25">
        <f t="shared" ref="J498" si="352">H498-I498</f>
        <v>16411</v>
      </c>
      <c r="K498" s="25">
        <v>1490</v>
      </c>
      <c r="L498" s="25"/>
      <c r="M498" s="23">
        <f t="shared" si="351"/>
        <v>1490</v>
      </c>
      <c r="N498" s="23"/>
      <c r="O498" s="25"/>
      <c r="P498" s="25"/>
      <c r="Q498" s="23">
        <v>0</v>
      </c>
      <c r="R498" s="25">
        <v>0</v>
      </c>
      <c r="S498" s="25">
        <v>1</v>
      </c>
      <c r="T498" s="23">
        <f t="shared" ref="T498" si="353">S498+R498+Q498+P498+O498+N498+M498+L498+K498</f>
        <v>2981</v>
      </c>
      <c r="U498" s="24">
        <f t="shared" ref="U498" si="354">J498-T498</f>
        <v>13430</v>
      </c>
    </row>
    <row r="499" spans="1:21" ht="20.100000000000001" customHeight="1">
      <c r="A499" s="41">
        <v>44470</v>
      </c>
      <c r="B499" s="24">
        <v>32300</v>
      </c>
      <c r="C499" s="23">
        <f>ROUND((B499)*0.28,0)</f>
        <v>9044</v>
      </c>
      <c r="D499" s="23">
        <f>ROUND((B499)*0.09,0)</f>
        <v>2907</v>
      </c>
      <c r="E499" s="23">
        <v>400</v>
      </c>
      <c r="F499" s="25">
        <v>6864</v>
      </c>
      <c r="G499" s="23">
        <v>7625</v>
      </c>
      <c r="H499" s="37">
        <f t="shared" si="343"/>
        <v>59140</v>
      </c>
      <c r="I499" s="25"/>
      <c r="J499" s="25">
        <f t="shared" si="344"/>
        <v>59140</v>
      </c>
      <c r="K499" s="25">
        <f t="shared" si="350"/>
        <v>4135</v>
      </c>
      <c r="L499" s="25">
        <v>765</v>
      </c>
      <c r="M499" s="23">
        <f t="shared" si="351"/>
        <v>6864</v>
      </c>
      <c r="N499" s="23"/>
      <c r="O499" s="25"/>
      <c r="P499" s="25"/>
      <c r="Q499" s="23">
        <v>360</v>
      </c>
      <c r="R499" s="25">
        <v>200</v>
      </c>
      <c r="S499" s="25">
        <v>1</v>
      </c>
      <c r="T499" s="23">
        <f t="shared" si="345"/>
        <v>12325</v>
      </c>
      <c r="U499" s="24">
        <f t="shared" si="346"/>
        <v>46815</v>
      </c>
    </row>
    <row r="500" spans="1:21" ht="20.100000000000001" customHeight="1">
      <c r="A500" s="41">
        <v>44501</v>
      </c>
      <c r="B500" s="24">
        <v>32300</v>
      </c>
      <c r="C500" s="23">
        <f t="shared" ref="C500:C503" si="355">ROUND((B500)*0.28,0)</f>
        <v>9044</v>
      </c>
      <c r="D500" s="23">
        <f t="shared" ref="D500:D503" si="356">ROUND((B500)*0.09,0)</f>
        <v>2907</v>
      </c>
      <c r="E500" s="23">
        <v>400</v>
      </c>
      <c r="F500" s="25">
        <f t="shared" si="349"/>
        <v>5789</v>
      </c>
      <c r="G500" s="23"/>
      <c r="H500" s="37">
        <f t="shared" si="343"/>
        <v>50440</v>
      </c>
      <c r="I500" s="25"/>
      <c r="J500" s="25">
        <f t="shared" si="344"/>
        <v>50440</v>
      </c>
      <c r="K500" s="25">
        <f t="shared" si="350"/>
        <v>4135</v>
      </c>
      <c r="L500" s="25"/>
      <c r="M500" s="23">
        <f t="shared" si="351"/>
        <v>5789</v>
      </c>
      <c r="N500" s="23"/>
      <c r="O500" s="25"/>
      <c r="P500" s="25"/>
      <c r="Q500" s="23">
        <v>360</v>
      </c>
      <c r="R500" s="25">
        <v>200</v>
      </c>
      <c r="S500" s="25">
        <v>1</v>
      </c>
      <c r="T500" s="23">
        <f t="shared" si="345"/>
        <v>10485</v>
      </c>
      <c r="U500" s="24">
        <f t="shared" si="346"/>
        <v>39955</v>
      </c>
    </row>
    <row r="501" spans="1:21" ht="20.100000000000001" customHeight="1">
      <c r="A501" s="41">
        <v>44531</v>
      </c>
      <c r="B501" s="24">
        <v>32300</v>
      </c>
      <c r="C501" s="23">
        <f t="shared" si="355"/>
        <v>9044</v>
      </c>
      <c r="D501" s="23">
        <f t="shared" si="356"/>
        <v>2907</v>
      </c>
      <c r="E501" s="23">
        <v>400</v>
      </c>
      <c r="F501" s="25">
        <f t="shared" si="349"/>
        <v>5789</v>
      </c>
      <c r="G501" s="23"/>
      <c r="H501" s="37">
        <f t="shared" si="343"/>
        <v>50440</v>
      </c>
      <c r="I501" s="25">
        <v>1250</v>
      </c>
      <c r="J501" s="25">
        <f t="shared" si="344"/>
        <v>49190</v>
      </c>
      <c r="K501" s="25">
        <f t="shared" si="350"/>
        <v>4135</v>
      </c>
      <c r="L501" s="25"/>
      <c r="M501" s="23">
        <f t="shared" si="351"/>
        <v>5789</v>
      </c>
      <c r="N501" s="23"/>
      <c r="O501" s="25"/>
      <c r="P501" s="25"/>
      <c r="Q501" s="23">
        <v>360</v>
      </c>
      <c r="R501" s="25">
        <v>200</v>
      </c>
      <c r="S501" s="25">
        <v>1</v>
      </c>
      <c r="T501" s="23">
        <f t="shared" si="345"/>
        <v>10485</v>
      </c>
      <c r="U501" s="24">
        <f t="shared" si="346"/>
        <v>38705</v>
      </c>
    </row>
    <row r="502" spans="1:21" ht="20.100000000000001" customHeight="1">
      <c r="A502" s="41">
        <v>44562</v>
      </c>
      <c r="B502" s="24">
        <v>32300</v>
      </c>
      <c r="C502" s="23">
        <f t="shared" si="355"/>
        <v>9044</v>
      </c>
      <c r="D502" s="23">
        <f t="shared" si="356"/>
        <v>2907</v>
      </c>
      <c r="E502" s="23">
        <v>400</v>
      </c>
      <c r="F502" s="25">
        <f t="shared" si="349"/>
        <v>5789</v>
      </c>
      <c r="G502" s="23"/>
      <c r="H502" s="37">
        <f t="shared" si="343"/>
        <v>50440</v>
      </c>
      <c r="I502" s="25">
        <v>1250</v>
      </c>
      <c r="J502" s="25">
        <f t="shared" si="344"/>
        <v>49190</v>
      </c>
      <c r="K502" s="25">
        <f t="shared" si="350"/>
        <v>4135</v>
      </c>
      <c r="L502" s="25"/>
      <c r="M502" s="23">
        <f t="shared" si="351"/>
        <v>5789</v>
      </c>
      <c r="N502" s="23"/>
      <c r="O502" s="25"/>
      <c r="P502" s="25"/>
      <c r="Q502" s="23">
        <v>360</v>
      </c>
      <c r="R502" s="25">
        <v>200</v>
      </c>
      <c r="S502" s="25">
        <v>1</v>
      </c>
      <c r="T502" s="23">
        <f t="shared" si="345"/>
        <v>10485</v>
      </c>
      <c r="U502" s="24">
        <f t="shared" si="346"/>
        <v>38705</v>
      </c>
    </row>
    <row r="503" spans="1:21" ht="20.100000000000001" customHeight="1">
      <c r="A503" s="41">
        <v>44593</v>
      </c>
      <c r="B503" s="24">
        <v>32300</v>
      </c>
      <c r="C503" s="23">
        <f t="shared" si="355"/>
        <v>9044</v>
      </c>
      <c r="D503" s="23">
        <f t="shared" si="356"/>
        <v>2907</v>
      </c>
      <c r="E503" s="23">
        <v>400</v>
      </c>
      <c r="F503" s="25">
        <f t="shared" si="349"/>
        <v>5789</v>
      </c>
      <c r="G503" s="23"/>
      <c r="H503" s="37">
        <f t="shared" si="343"/>
        <v>50440</v>
      </c>
      <c r="I503" s="25">
        <v>1250</v>
      </c>
      <c r="J503" s="25">
        <f t="shared" si="344"/>
        <v>49190</v>
      </c>
      <c r="K503" s="25">
        <f t="shared" si="350"/>
        <v>4135</v>
      </c>
      <c r="L503" s="23"/>
      <c r="M503" s="23">
        <f t="shared" si="351"/>
        <v>5789</v>
      </c>
      <c r="N503" s="23"/>
      <c r="O503" s="23"/>
      <c r="P503" s="23"/>
      <c r="Q503" s="23">
        <v>360</v>
      </c>
      <c r="R503" s="25">
        <v>300</v>
      </c>
      <c r="S503" s="25">
        <v>1</v>
      </c>
      <c r="T503" s="23">
        <f t="shared" si="345"/>
        <v>10585</v>
      </c>
      <c r="U503" s="24">
        <f t="shared" si="346"/>
        <v>38605</v>
      </c>
    </row>
    <row r="504" spans="1:21" ht="20.100000000000001" customHeight="1">
      <c r="A504" s="42" t="s">
        <v>4</v>
      </c>
      <c r="B504" s="24">
        <f>SUM(B491:B503)</f>
        <v>398921</v>
      </c>
      <c r="C504" s="24">
        <f t="shared" ref="C504" si="357">SUM(C491:C503)</f>
        <v>83045</v>
      </c>
      <c r="D504" s="24">
        <f t="shared" ref="D504" si="358">SUM(D491:D503)</f>
        <v>32335</v>
      </c>
      <c r="E504" s="24">
        <f t="shared" ref="E504" si="359">SUM(E491:E503)</f>
        <v>4800</v>
      </c>
      <c r="F504" s="24">
        <f t="shared" ref="F504" si="360">SUM(F491:F503)</f>
        <v>67959</v>
      </c>
      <c r="G504" s="24">
        <f t="shared" ref="G504" si="361">SUM(G491:G503)</f>
        <v>33998</v>
      </c>
      <c r="H504" s="24">
        <f t="shared" ref="H504:U504" si="362">SUM(H491:H503)</f>
        <v>621058</v>
      </c>
      <c r="I504" s="24">
        <f t="shared" si="362"/>
        <v>12500</v>
      </c>
      <c r="J504" s="24">
        <f t="shared" si="362"/>
        <v>608558</v>
      </c>
      <c r="K504" s="24">
        <f t="shared" si="362"/>
        <v>48201</v>
      </c>
      <c r="L504" s="24">
        <f t="shared" si="362"/>
        <v>765</v>
      </c>
      <c r="M504" s="24">
        <f t="shared" si="362"/>
        <v>67959</v>
      </c>
      <c r="N504" s="24">
        <f t="shared" si="362"/>
        <v>0</v>
      </c>
      <c r="O504" s="24">
        <f t="shared" si="362"/>
        <v>0</v>
      </c>
      <c r="P504" s="24">
        <f t="shared" si="362"/>
        <v>0</v>
      </c>
      <c r="Q504" s="24">
        <f t="shared" si="362"/>
        <v>4320</v>
      </c>
      <c r="R504" s="24">
        <f t="shared" si="362"/>
        <v>2500</v>
      </c>
      <c r="S504" s="24">
        <f t="shared" si="362"/>
        <v>13</v>
      </c>
      <c r="T504" s="24">
        <f t="shared" si="362"/>
        <v>123758</v>
      </c>
      <c r="U504" s="24">
        <f t="shared" si="362"/>
        <v>484800</v>
      </c>
    </row>
    <row r="505" spans="1:21" ht="20.100000000000001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ht="20.100000000000001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ht="20.100000000000001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ht="20.100000000000001" customHeight="1">
      <c r="A508" s="69" t="s">
        <v>30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</row>
    <row r="509" spans="1:21" ht="20.100000000000001" customHeight="1">
      <c r="A509" s="69" t="s">
        <v>48</v>
      </c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</row>
    <row r="510" spans="1:21" ht="20.100000000000001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ht="20.100000000000001" customHeight="1">
      <c r="A511" s="18" t="s">
        <v>241</v>
      </c>
      <c r="B511" s="18"/>
      <c r="C511" s="18"/>
      <c r="D511" s="18"/>
      <c r="E511" s="18"/>
      <c r="F511" s="18"/>
      <c r="G511" s="18"/>
      <c r="H511" s="18"/>
      <c r="I511" s="18" t="s">
        <v>242</v>
      </c>
      <c r="J511" s="18"/>
      <c r="K511" s="19"/>
      <c r="L511" s="19"/>
      <c r="M511" s="19"/>
      <c r="N511" s="19"/>
      <c r="O511" s="18"/>
      <c r="P511" s="18"/>
      <c r="Q511" s="18"/>
      <c r="R511" s="18"/>
      <c r="S511" s="18"/>
      <c r="T511" s="18"/>
      <c r="U511" s="18"/>
    </row>
    <row r="512" spans="1:21" ht="20.100000000000001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9"/>
      <c r="L512" s="19"/>
      <c r="M512" s="19"/>
      <c r="N512" s="19"/>
      <c r="O512" s="18"/>
      <c r="P512" s="18"/>
      <c r="Q512" s="18"/>
      <c r="R512" s="18"/>
      <c r="S512" s="18"/>
      <c r="T512" s="18"/>
      <c r="U512" s="18"/>
    </row>
    <row r="513" spans="1:21" ht="39.950000000000003" customHeight="1">
      <c r="A513" s="54" t="s">
        <v>0</v>
      </c>
      <c r="B513" s="54" t="s">
        <v>1</v>
      </c>
      <c r="C513" s="54" t="s">
        <v>2</v>
      </c>
      <c r="D513" s="54" t="s">
        <v>3</v>
      </c>
      <c r="E513" s="54" t="s">
        <v>104</v>
      </c>
      <c r="F513" s="54" t="s">
        <v>144</v>
      </c>
      <c r="G513" s="54" t="s">
        <v>19</v>
      </c>
      <c r="H513" s="55" t="s">
        <v>4</v>
      </c>
      <c r="I513" s="54" t="s">
        <v>133</v>
      </c>
      <c r="J513" s="54" t="s">
        <v>5</v>
      </c>
      <c r="K513" s="54" t="s">
        <v>9</v>
      </c>
      <c r="L513" s="54" t="s">
        <v>17</v>
      </c>
      <c r="M513" s="54" t="s">
        <v>125</v>
      </c>
      <c r="N513" s="54" t="s">
        <v>14</v>
      </c>
      <c r="O513" s="54" t="s">
        <v>27</v>
      </c>
      <c r="P513" s="54" t="s">
        <v>143</v>
      </c>
      <c r="Q513" s="54" t="s">
        <v>6</v>
      </c>
      <c r="R513" s="54" t="s">
        <v>130</v>
      </c>
      <c r="S513" s="54" t="s">
        <v>121</v>
      </c>
      <c r="T513" s="54" t="s">
        <v>5</v>
      </c>
      <c r="U513" s="54" t="s">
        <v>7</v>
      </c>
    </row>
    <row r="514" spans="1:21" ht="20.100000000000001" customHeight="1">
      <c r="A514" s="41">
        <v>44256</v>
      </c>
      <c r="B514" s="23">
        <v>21700</v>
      </c>
      <c r="C514" s="23">
        <f>ROUND((B514)*0.17,0)</f>
        <v>3689</v>
      </c>
      <c r="D514" s="23">
        <v>1800</v>
      </c>
      <c r="E514" s="23">
        <v>400</v>
      </c>
      <c r="F514" s="25">
        <f>ROUNDUP(((B514+C514)*0.14),0)</f>
        <v>3555</v>
      </c>
      <c r="G514" s="25"/>
      <c r="H514" s="37">
        <f t="shared" ref="H514:H523" si="363">SUM(B514:G514)</f>
        <v>31144</v>
      </c>
      <c r="I514" s="25"/>
      <c r="J514" s="25">
        <f t="shared" ref="J514:J523" si="364">H514-I514</f>
        <v>31144</v>
      </c>
      <c r="K514" s="25">
        <f>ROUNDUP(((B514+C514)*0.1),0)</f>
        <v>2539</v>
      </c>
      <c r="L514" s="25"/>
      <c r="M514" s="23">
        <f>F514</f>
        <v>3555</v>
      </c>
      <c r="N514" s="25"/>
      <c r="O514" s="25"/>
      <c r="P514" s="23"/>
      <c r="Q514" s="23">
        <v>360</v>
      </c>
      <c r="R514" s="25">
        <v>200</v>
      </c>
      <c r="S514" s="25">
        <v>1</v>
      </c>
      <c r="T514" s="23">
        <f t="shared" ref="T514:T523" si="365">SUM(K514:S514)</f>
        <v>6655</v>
      </c>
      <c r="U514" s="24">
        <f t="shared" ref="U514:U523" si="366">J514-T514</f>
        <v>24489</v>
      </c>
    </row>
    <row r="515" spans="1:21" ht="20.100000000000001" customHeight="1">
      <c r="A515" s="41">
        <v>44287</v>
      </c>
      <c r="B515" s="23">
        <v>21700</v>
      </c>
      <c r="C515" s="23">
        <f t="shared" ref="C515:C519" si="367">ROUND((B515)*0.17,0)</f>
        <v>3689</v>
      </c>
      <c r="D515" s="23">
        <v>1800</v>
      </c>
      <c r="E515" s="23">
        <v>400</v>
      </c>
      <c r="F515" s="25">
        <f t="shared" ref="F515:F523" si="368">ROUNDUP(((B515+C515)*0.14),0)</f>
        <v>3555</v>
      </c>
      <c r="G515" s="25"/>
      <c r="H515" s="37">
        <f t="shared" si="363"/>
        <v>31144</v>
      </c>
      <c r="I515" s="25"/>
      <c r="J515" s="25">
        <f t="shared" si="364"/>
        <v>31144</v>
      </c>
      <c r="K515" s="25">
        <f t="shared" ref="K515:K523" si="369">ROUNDUP(((B515+C515)*0.1),0)</f>
        <v>2539</v>
      </c>
      <c r="L515" s="25"/>
      <c r="M515" s="23">
        <f t="shared" ref="M515:M523" si="370">F515</f>
        <v>3555</v>
      </c>
      <c r="N515" s="25"/>
      <c r="O515" s="25"/>
      <c r="P515" s="23"/>
      <c r="Q515" s="23">
        <v>360</v>
      </c>
      <c r="R515" s="25">
        <v>200</v>
      </c>
      <c r="S515" s="25">
        <v>1</v>
      </c>
      <c r="T515" s="23">
        <f t="shared" si="365"/>
        <v>6655</v>
      </c>
      <c r="U515" s="24">
        <f t="shared" si="366"/>
        <v>24489</v>
      </c>
    </row>
    <row r="516" spans="1:21" ht="20.100000000000001" customHeight="1">
      <c r="A516" s="41">
        <v>44317</v>
      </c>
      <c r="B516" s="23">
        <v>21700</v>
      </c>
      <c r="C516" s="23">
        <f t="shared" si="367"/>
        <v>3689</v>
      </c>
      <c r="D516" s="23">
        <v>1800</v>
      </c>
      <c r="E516" s="23">
        <v>400</v>
      </c>
      <c r="F516" s="25">
        <f t="shared" si="368"/>
        <v>3555</v>
      </c>
      <c r="G516" s="25"/>
      <c r="H516" s="37">
        <f t="shared" si="363"/>
        <v>31144</v>
      </c>
      <c r="I516" s="25"/>
      <c r="J516" s="25">
        <f t="shared" si="364"/>
        <v>31144</v>
      </c>
      <c r="K516" s="25">
        <f t="shared" si="369"/>
        <v>2539</v>
      </c>
      <c r="L516" s="25"/>
      <c r="M516" s="23">
        <f t="shared" si="370"/>
        <v>3555</v>
      </c>
      <c r="N516" s="25"/>
      <c r="O516" s="25"/>
      <c r="P516" s="23"/>
      <c r="Q516" s="23">
        <v>360</v>
      </c>
      <c r="R516" s="25">
        <v>200</v>
      </c>
      <c r="S516" s="25">
        <v>1</v>
      </c>
      <c r="T516" s="23">
        <f t="shared" si="365"/>
        <v>6655</v>
      </c>
      <c r="U516" s="24">
        <f t="shared" si="366"/>
        <v>24489</v>
      </c>
    </row>
    <row r="517" spans="1:21" ht="20.100000000000001" customHeight="1">
      <c r="A517" s="41">
        <v>44348</v>
      </c>
      <c r="B517" s="23">
        <v>21700</v>
      </c>
      <c r="C517" s="23">
        <f t="shared" si="367"/>
        <v>3689</v>
      </c>
      <c r="D517" s="23">
        <v>1800</v>
      </c>
      <c r="E517" s="23">
        <v>400</v>
      </c>
      <c r="F517" s="25">
        <f t="shared" si="368"/>
        <v>3555</v>
      </c>
      <c r="G517" s="23"/>
      <c r="H517" s="37">
        <f t="shared" si="363"/>
        <v>31144</v>
      </c>
      <c r="I517" s="25"/>
      <c r="J517" s="25">
        <f t="shared" si="364"/>
        <v>31144</v>
      </c>
      <c r="K517" s="25">
        <f t="shared" si="369"/>
        <v>2539</v>
      </c>
      <c r="L517" s="25"/>
      <c r="M517" s="23">
        <f t="shared" si="370"/>
        <v>3555</v>
      </c>
      <c r="N517" s="25"/>
      <c r="O517" s="25"/>
      <c r="P517" s="23"/>
      <c r="Q517" s="23">
        <v>360</v>
      </c>
      <c r="R517" s="25">
        <v>200</v>
      </c>
      <c r="S517" s="25">
        <v>1</v>
      </c>
      <c r="T517" s="23">
        <f t="shared" si="365"/>
        <v>6655</v>
      </c>
      <c r="U517" s="24">
        <f t="shared" si="366"/>
        <v>24489</v>
      </c>
    </row>
    <row r="518" spans="1:21" ht="20.100000000000001" customHeight="1">
      <c r="A518" s="41">
        <v>44378</v>
      </c>
      <c r="B518" s="23">
        <v>22400</v>
      </c>
      <c r="C518" s="23">
        <f t="shared" si="367"/>
        <v>3808</v>
      </c>
      <c r="D518" s="23">
        <v>1800</v>
      </c>
      <c r="E518" s="23">
        <v>400</v>
      </c>
      <c r="F518" s="25">
        <f t="shared" si="368"/>
        <v>3670</v>
      </c>
      <c r="G518" s="23"/>
      <c r="H518" s="37">
        <f t="shared" si="363"/>
        <v>32078</v>
      </c>
      <c r="I518" s="25"/>
      <c r="J518" s="25">
        <f t="shared" si="364"/>
        <v>32078</v>
      </c>
      <c r="K518" s="25">
        <f t="shared" si="369"/>
        <v>2621</v>
      </c>
      <c r="L518" s="25"/>
      <c r="M518" s="23">
        <f t="shared" si="370"/>
        <v>3670</v>
      </c>
      <c r="N518" s="25"/>
      <c r="O518" s="25"/>
      <c r="P518" s="23"/>
      <c r="Q518" s="23">
        <v>360</v>
      </c>
      <c r="R518" s="25">
        <v>200</v>
      </c>
      <c r="S518" s="25">
        <v>1</v>
      </c>
      <c r="T518" s="23">
        <f t="shared" si="365"/>
        <v>6852</v>
      </c>
      <c r="U518" s="24">
        <f t="shared" si="366"/>
        <v>25226</v>
      </c>
    </row>
    <row r="519" spans="1:21" ht="31.5" customHeight="1">
      <c r="A519" s="43" t="s">
        <v>111</v>
      </c>
      <c r="B519" s="23">
        <v>44800</v>
      </c>
      <c r="C519" s="23">
        <f t="shared" si="367"/>
        <v>7616</v>
      </c>
      <c r="D519" s="23">
        <v>3600</v>
      </c>
      <c r="E519" s="23">
        <v>800</v>
      </c>
      <c r="F519" s="25">
        <v>7338</v>
      </c>
      <c r="G519" s="23"/>
      <c r="H519" s="37">
        <f t="shared" si="363"/>
        <v>64154</v>
      </c>
      <c r="I519" s="25"/>
      <c r="J519" s="25">
        <f t="shared" si="364"/>
        <v>64154</v>
      </c>
      <c r="K519" s="25">
        <f t="shared" si="369"/>
        <v>5242</v>
      </c>
      <c r="L519" s="25"/>
      <c r="M519" s="23">
        <f t="shared" si="370"/>
        <v>7338</v>
      </c>
      <c r="N519" s="25"/>
      <c r="O519" s="25"/>
      <c r="P519" s="23"/>
      <c r="Q519" s="23">
        <v>720</v>
      </c>
      <c r="R519" s="25">
        <v>400</v>
      </c>
      <c r="S519" s="25">
        <v>2</v>
      </c>
      <c r="T519" s="23">
        <f t="shared" si="365"/>
        <v>13702</v>
      </c>
      <c r="U519" s="24">
        <f t="shared" si="366"/>
        <v>50452</v>
      </c>
    </row>
    <row r="520" spans="1:21" ht="32.25" customHeight="1">
      <c r="A520" s="43" t="s">
        <v>118</v>
      </c>
      <c r="B520" s="23">
        <v>44800</v>
      </c>
      <c r="C520" s="23">
        <f>ROUND((B520)*0.28,0)</f>
        <v>12544</v>
      </c>
      <c r="D520" s="23">
        <f>ROUND((B520)*0.09,0)</f>
        <v>4032</v>
      </c>
      <c r="E520" s="23">
        <v>800</v>
      </c>
      <c r="F520" s="25">
        <v>8032</v>
      </c>
      <c r="G520" s="23">
        <v>5275</v>
      </c>
      <c r="H520" s="37">
        <f t="shared" si="363"/>
        <v>75483</v>
      </c>
      <c r="I520" s="25"/>
      <c r="J520" s="25">
        <f t="shared" si="364"/>
        <v>75483</v>
      </c>
      <c r="K520" s="25">
        <v>5736</v>
      </c>
      <c r="L520" s="25">
        <v>530</v>
      </c>
      <c r="M520" s="23">
        <f t="shared" si="370"/>
        <v>8032</v>
      </c>
      <c r="N520" s="25"/>
      <c r="O520" s="25"/>
      <c r="P520" s="23"/>
      <c r="Q520" s="23">
        <v>720</v>
      </c>
      <c r="R520" s="25">
        <v>400</v>
      </c>
      <c r="S520" s="25">
        <v>2</v>
      </c>
      <c r="T520" s="23">
        <f t="shared" si="365"/>
        <v>15420</v>
      </c>
      <c r="U520" s="24">
        <f t="shared" si="366"/>
        <v>60063</v>
      </c>
    </row>
    <row r="521" spans="1:21" ht="20.100000000000001" customHeight="1">
      <c r="A521" s="41">
        <v>44531</v>
      </c>
      <c r="B521" s="23">
        <v>22400</v>
      </c>
      <c r="C521" s="23">
        <f t="shared" ref="C521:C523" si="371">ROUND((B521)*0.28,0)</f>
        <v>6272</v>
      </c>
      <c r="D521" s="23">
        <f t="shared" ref="D521:D523" si="372">ROUND((B521)*0.09,0)</f>
        <v>2016</v>
      </c>
      <c r="E521" s="23">
        <v>400</v>
      </c>
      <c r="F521" s="25">
        <v>8128</v>
      </c>
      <c r="G521" s="23">
        <v>19015</v>
      </c>
      <c r="H521" s="37">
        <f t="shared" si="363"/>
        <v>58231</v>
      </c>
      <c r="I521" s="25">
        <v>1250</v>
      </c>
      <c r="J521" s="25">
        <f t="shared" si="364"/>
        <v>56981</v>
      </c>
      <c r="K521" s="25">
        <f t="shared" si="369"/>
        <v>2868</v>
      </c>
      <c r="L521" s="25">
        <v>4113</v>
      </c>
      <c r="M521" s="23">
        <f t="shared" si="370"/>
        <v>8128</v>
      </c>
      <c r="N521" s="25"/>
      <c r="O521" s="25"/>
      <c r="P521" s="23"/>
      <c r="Q521" s="23">
        <v>360</v>
      </c>
      <c r="R521" s="25">
        <v>200</v>
      </c>
      <c r="S521" s="25">
        <v>1</v>
      </c>
      <c r="T521" s="23">
        <f t="shared" si="365"/>
        <v>15670</v>
      </c>
      <c r="U521" s="24">
        <f t="shared" si="366"/>
        <v>41311</v>
      </c>
    </row>
    <row r="522" spans="1:21" ht="20.100000000000001" customHeight="1">
      <c r="A522" s="41">
        <v>44562</v>
      </c>
      <c r="B522" s="23">
        <v>22400</v>
      </c>
      <c r="C522" s="23">
        <f t="shared" si="371"/>
        <v>6272</v>
      </c>
      <c r="D522" s="23">
        <f t="shared" si="372"/>
        <v>2016</v>
      </c>
      <c r="E522" s="23">
        <v>400</v>
      </c>
      <c r="F522" s="25">
        <f t="shared" si="368"/>
        <v>4015</v>
      </c>
      <c r="G522" s="23"/>
      <c r="H522" s="37">
        <f t="shared" si="363"/>
        <v>35103</v>
      </c>
      <c r="I522" s="25">
        <v>1250</v>
      </c>
      <c r="J522" s="25">
        <f t="shared" si="364"/>
        <v>33853</v>
      </c>
      <c r="K522" s="25">
        <f t="shared" si="369"/>
        <v>2868</v>
      </c>
      <c r="L522" s="25"/>
      <c r="M522" s="23">
        <f t="shared" si="370"/>
        <v>4015</v>
      </c>
      <c r="N522" s="25"/>
      <c r="O522" s="25"/>
      <c r="P522" s="23"/>
      <c r="Q522" s="23">
        <v>360</v>
      </c>
      <c r="R522" s="25">
        <v>200</v>
      </c>
      <c r="S522" s="25">
        <v>1</v>
      </c>
      <c r="T522" s="23">
        <f t="shared" si="365"/>
        <v>7444</v>
      </c>
      <c r="U522" s="24">
        <f t="shared" si="366"/>
        <v>26409</v>
      </c>
    </row>
    <row r="523" spans="1:21" ht="20.100000000000001" customHeight="1">
      <c r="A523" s="41">
        <v>44593</v>
      </c>
      <c r="B523" s="23">
        <v>22400</v>
      </c>
      <c r="C523" s="23">
        <f t="shared" si="371"/>
        <v>6272</v>
      </c>
      <c r="D523" s="23">
        <f t="shared" si="372"/>
        <v>2016</v>
      </c>
      <c r="E523" s="23">
        <v>400</v>
      </c>
      <c r="F523" s="25">
        <f t="shared" si="368"/>
        <v>4015</v>
      </c>
      <c r="G523" s="23"/>
      <c r="H523" s="37">
        <f t="shared" si="363"/>
        <v>35103</v>
      </c>
      <c r="I523" s="25">
        <v>1250</v>
      </c>
      <c r="J523" s="25">
        <f t="shared" si="364"/>
        <v>33853</v>
      </c>
      <c r="K523" s="25">
        <f t="shared" si="369"/>
        <v>2868</v>
      </c>
      <c r="L523" s="23"/>
      <c r="M523" s="23">
        <f t="shared" si="370"/>
        <v>4015</v>
      </c>
      <c r="N523" s="23"/>
      <c r="O523" s="23"/>
      <c r="P523" s="23"/>
      <c r="Q523" s="23">
        <v>360</v>
      </c>
      <c r="R523" s="25">
        <v>300</v>
      </c>
      <c r="S523" s="25">
        <v>1</v>
      </c>
      <c r="T523" s="23">
        <f t="shared" si="365"/>
        <v>7544</v>
      </c>
      <c r="U523" s="24">
        <f t="shared" si="366"/>
        <v>26309</v>
      </c>
    </row>
    <row r="524" spans="1:21" ht="20.100000000000001" customHeight="1">
      <c r="A524" s="42" t="s">
        <v>4</v>
      </c>
      <c r="B524" s="24">
        <f>SUM(B514:B523)</f>
        <v>266000</v>
      </c>
      <c r="C524" s="24">
        <f t="shared" ref="C524" si="373">SUM(C514:C523)</f>
        <v>57540</v>
      </c>
      <c r="D524" s="24">
        <f t="shared" ref="D524" si="374">SUM(D514:D523)</f>
        <v>22680</v>
      </c>
      <c r="E524" s="24">
        <f t="shared" ref="E524" si="375">SUM(E514:E523)</f>
        <v>4800</v>
      </c>
      <c r="F524" s="24">
        <f t="shared" ref="F524" si="376">SUM(F514:F523)</f>
        <v>49418</v>
      </c>
      <c r="G524" s="24">
        <f t="shared" ref="G524" si="377">SUM(G514:G523)</f>
        <v>24290</v>
      </c>
      <c r="H524" s="24">
        <f t="shared" ref="H524:U524" si="378">SUM(H514:H523)</f>
        <v>424728</v>
      </c>
      <c r="I524" s="24">
        <f t="shared" si="378"/>
        <v>3750</v>
      </c>
      <c r="J524" s="24">
        <f t="shared" si="378"/>
        <v>420978</v>
      </c>
      <c r="K524" s="24">
        <f t="shared" si="378"/>
        <v>32359</v>
      </c>
      <c r="L524" s="24">
        <f t="shared" si="378"/>
        <v>4643</v>
      </c>
      <c r="M524" s="24">
        <f t="shared" si="378"/>
        <v>49418</v>
      </c>
      <c r="N524" s="24">
        <f t="shared" si="378"/>
        <v>0</v>
      </c>
      <c r="O524" s="24">
        <f t="shared" si="378"/>
        <v>0</v>
      </c>
      <c r="P524" s="24">
        <f t="shared" si="378"/>
        <v>0</v>
      </c>
      <c r="Q524" s="24">
        <f t="shared" si="378"/>
        <v>4320</v>
      </c>
      <c r="R524" s="24">
        <f t="shared" si="378"/>
        <v>2500</v>
      </c>
      <c r="S524" s="24">
        <f t="shared" si="378"/>
        <v>12</v>
      </c>
      <c r="T524" s="24">
        <f t="shared" si="378"/>
        <v>93252</v>
      </c>
      <c r="U524" s="24">
        <f t="shared" si="378"/>
        <v>327726</v>
      </c>
    </row>
    <row r="525" spans="1:21" ht="20.100000000000001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ht="20.100000000000001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ht="20.100000000000001" customHeight="1">
      <c r="A527" s="69" t="s">
        <v>30</v>
      </c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</row>
    <row r="528" spans="1:21" ht="20.100000000000001" customHeight="1">
      <c r="A528" s="69" t="s">
        <v>48</v>
      </c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</row>
    <row r="529" spans="1:21" ht="20.100000000000001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ht="20.100000000000001" customHeight="1">
      <c r="A530" s="18" t="s">
        <v>154</v>
      </c>
      <c r="B530" s="18"/>
      <c r="C530" s="18"/>
      <c r="D530" s="18"/>
      <c r="E530" s="18"/>
      <c r="F530" s="18"/>
      <c r="G530" s="18"/>
      <c r="H530" s="18"/>
      <c r="I530" s="31" t="s">
        <v>243</v>
      </c>
      <c r="J530" s="19"/>
      <c r="K530" s="19"/>
      <c r="L530" s="19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ht="20.100000000000001" customHeight="1">
      <c r="A531" s="18"/>
      <c r="B531" s="18"/>
      <c r="C531" s="18"/>
      <c r="D531" s="18"/>
      <c r="E531" s="18"/>
      <c r="F531" s="18"/>
      <c r="G531" s="18"/>
      <c r="H531" s="18"/>
      <c r="I531" s="31"/>
      <c r="J531" s="19"/>
      <c r="K531" s="19"/>
      <c r="L531" s="19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ht="39.950000000000003" customHeight="1">
      <c r="A532" s="54" t="s">
        <v>0</v>
      </c>
      <c r="B532" s="54" t="s">
        <v>1</v>
      </c>
      <c r="C532" s="54" t="s">
        <v>2</v>
      </c>
      <c r="D532" s="54" t="s">
        <v>3</v>
      </c>
      <c r="E532" s="54" t="s">
        <v>104</v>
      </c>
      <c r="F532" s="54" t="s">
        <v>144</v>
      </c>
      <c r="G532" s="54" t="s">
        <v>19</v>
      </c>
      <c r="H532" s="55" t="s">
        <v>4</v>
      </c>
      <c r="I532" s="54" t="s">
        <v>133</v>
      </c>
      <c r="J532" s="54" t="s">
        <v>5</v>
      </c>
      <c r="K532" s="54" t="s">
        <v>9</v>
      </c>
      <c r="L532" s="54" t="s">
        <v>17</v>
      </c>
      <c r="M532" s="54" t="s">
        <v>125</v>
      </c>
      <c r="N532" s="54" t="s">
        <v>28</v>
      </c>
      <c r="O532" s="54" t="s">
        <v>16</v>
      </c>
      <c r="P532" s="54" t="s">
        <v>143</v>
      </c>
      <c r="Q532" s="54" t="s">
        <v>6</v>
      </c>
      <c r="R532" s="54" t="s">
        <v>130</v>
      </c>
      <c r="S532" s="54" t="s">
        <v>121</v>
      </c>
      <c r="T532" s="54" t="s">
        <v>5</v>
      </c>
      <c r="U532" s="54" t="s">
        <v>7</v>
      </c>
    </row>
    <row r="533" spans="1:21" ht="20.100000000000001" customHeight="1">
      <c r="A533" s="41">
        <v>44256</v>
      </c>
      <c r="B533" s="23">
        <v>21700</v>
      </c>
      <c r="C533" s="23">
        <f>ROUND((B533)*0.17,0)</f>
        <v>3689</v>
      </c>
      <c r="D533" s="23">
        <v>1800</v>
      </c>
      <c r="E533" s="23">
        <v>400</v>
      </c>
      <c r="F533" s="25">
        <f>ROUNDUP(((B533+C533)*0.14),0)</f>
        <v>3555</v>
      </c>
      <c r="G533" s="23"/>
      <c r="H533" s="37">
        <f t="shared" ref="H533:H544" si="379">SUM(B533:G533)</f>
        <v>31144</v>
      </c>
      <c r="I533" s="25"/>
      <c r="J533" s="25">
        <f t="shared" ref="J533:J544" si="380">H533-I533</f>
        <v>31144</v>
      </c>
      <c r="K533" s="25">
        <f>ROUNDUP(((B533+C533)*0.1),0)</f>
        <v>2539</v>
      </c>
      <c r="L533" s="25"/>
      <c r="M533" s="23">
        <f t="shared" ref="M533:M544" si="381">F533</f>
        <v>3555</v>
      </c>
      <c r="N533" s="25"/>
      <c r="O533" s="25"/>
      <c r="P533" s="23"/>
      <c r="Q533" s="23">
        <v>360</v>
      </c>
      <c r="R533" s="25">
        <v>200</v>
      </c>
      <c r="S533" s="25">
        <v>1</v>
      </c>
      <c r="T533" s="23">
        <f t="shared" ref="T533:T544" si="382">S533+R533+Q533+P533+O533+N533+M533+L533+K533</f>
        <v>6655</v>
      </c>
      <c r="U533" s="24">
        <f t="shared" ref="U533:U544" si="383">J533-T533</f>
        <v>24489</v>
      </c>
    </row>
    <row r="534" spans="1:21" ht="20.100000000000001" customHeight="1">
      <c r="A534" s="41">
        <v>44287</v>
      </c>
      <c r="B534" s="23">
        <v>21700</v>
      </c>
      <c r="C534" s="23">
        <f t="shared" ref="C534:C539" si="384">ROUND((B534)*0.17,0)</f>
        <v>3689</v>
      </c>
      <c r="D534" s="23">
        <v>1800</v>
      </c>
      <c r="E534" s="23">
        <v>400</v>
      </c>
      <c r="F534" s="25">
        <f t="shared" ref="F534:F544" si="385">ROUNDUP(((B534+C534)*0.14),0)</f>
        <v>3555</v>
      </c>
      <c r="G534" s="23"/>
      <c r="H534" s="37">
        <f t="shared" si="379"/>
        <v>31144</v>
      </c>
      <c r="I534" s="25"/>
      <c r="J534" s="25">
        <f t="shared" si="380"/>
        <v>31144</v>
      </c>
      <c r="K534" s="25">
        <f t="shared" ref="K534:K544" si="386">ROUNDUP(((B534+C534)*0.1),0)</f>
        <v>2539</v>
      </c>
      <c r="L534" s="25"/>
      <c r="M534" s="23">
        <f t="shared" si="381"/>
        <v>3555</v>
      </c>
      <c r="N534" s="25"/>
      <c r="O534" s="25"/>
      <c r="P534" s="23"/>
      <c r="Q534" s="23">
        <v>360</v>
      </c>
      <c r="R534" s="25">
        <v>200</v>
      </c>
      <c r="S534" s="25">
        <v>1</v>
      </c>
      <c r="T534" s="23">
        <f t="shared" si="382"/>
        <v>6655</v>
      </c>
      <c r="U534" s="24">
        <f t="shared" si="383"/>
        <v>24489</v>
      </c>
    </row>
    <row r="535" spans="1:21" ht="20.100000000000001" customHeight="1">
      <c r="A535" s="41">
        <v>44317</v>
      </c>
      <c r="B535" s="23">
        <v>21700</v>
      </c>
      <c r="C535" s="23">
        <f t="shared" si="384"/>
        <v>3689</v>
      </c>
      <c r="D535" s="23">
        <v>1800</v>
      </c>
      <c r="E535" s="23">
        <v>400</v>
      </c>
      <c r="F535" s="25">
        <f t="shared" si="385"/>
        <v>3555</v>
      </c>
      <c r="G535" s="23"/>
      <c r="H535" s="37">
        <f t="shared" si="379"/>
        <v>31144</v>
      </c>
      <c r="I535" s="25"/>
      <c r="J535" s="25">
        <f t="shared" si="380"/>
        <v>31144</v>
      </c>
      <c r="K535" s="25">
        <f t="shared" si="386"/>
        <v>2539</v>
      </c>
      <c r="L535" s="25"/>
      <c r="M535" s="23">
        <f t="shared" si="381"/>
        <v>3555</v>
      </c>
      <c r="N535" s="25"/>
      <c r="O535" s="25"/>
      <c r="P535" s="23"/>
      <c r="Q535" s="23">
        <v>360</v>
      </c>
      <c r="R535" s="25">
        <v>200</v>
      </c>
      <c r="S535" s="25">
        <v>1</v>
      </c>
      <c r="T535" s="23">
        <f t="shared" si="382"/>
        <v>6655</v>
      </c>
      <c r="U535" s="24">
        <f t="shared" si="383"/>
        <v>24489</v>
      </c>
    </row>
    <row r="536" spans="1:21" ht="20.100000000000001" customHeight="1">
      <c r="A536" s="41">
        <v>44348</v>
      </c>
      <c r="B536" s="23">
        <v>21700</v>
      </c>
      <c r="C536" s="23">
        <f t="shared" si="384"/>
        <v>3689</v>
      </c>
      <c r="D536" s="23">
        <v>1800</v>
      </c>
      <c r="E536" s="23">
        <v>400</v>
      </c>
      <c r="F536" s="25">
        <f t="shared" si="385"/>
        <v>3555</v>
      </c>
      <c r="G536" s="23"/>
      <c r="H536" s="37">
        <f t="shared" si="379"/>
        <v>31144</v>
      </c>
      <c r="I536" s="25"/>
      <c r="J536" s="25">
        <f t="shared" si="380"/>
        <v>31144</v>
      </c>
      <c r="K536" s="25">
        <f t="shared" si="386"/>
        <v>2539</v>
      </c>
      <c r="L536" s="25"/>
      <c r="M536" s="23">
        <f t="shared" si="381"/>
        <v>3555</v>
      </c>
      <c r="N536" s="25"/>
      <c r="O536" s="25"/>
      <c r="P536" s="23"/>
      <c r="Q536" s="23">
        <v>360</v>
      </c>
      <c r="R536" s="25">
        <v>200</v>
      </c>
      <c r="S536" s="25">
        <v>1</v>
      </c>
      <c r="T536" s="23">
        <f t="shared" si="382"/>
        <v>6655</v>
      </c>
      <c r="U536" s="24">
        <f t="shared" si="383"/>
        <v>24489</v>
      </c>
    </row>
    <row r="537" spans="1:21" ht="20.100000000000001" customHeight="1">
      <c r="A537" s="41">
        <v>44378</v>
      </c>
      <c r="B537" s="23">
        <v>22400</v>
      </c>
      <c r="C537" s="23">
        <f t="shared" si="384"/>
        <v>3808</v>
      </c>
      <c r="D537" s="23">
        <v>1800</v>
      </c>
      <c r="E537" s="23">
        <v>400</v>
      </c>
      <c r="F537" s="25">
        <f t="shared" si="385"/>
        <v>3670</v>
      </c>
      <c r="G537" s="23"/>
      <c r="H537" s="37">
        <f t="shared" si="379"/>
        <v>32078</v>
      </c>
      <c r="I537" s="25"/>
      <c r="J537" s="25">
        <f t="shared" si="380"/>
        <v>32078</v>
      </c>
      <c r="K537" s="25">
        <f t="shared" si="386"/>
        <v>2621</v>
      </c>
      <c r="L537" s="25"/>
      <c r="M537" s="23">
        <f t="shared" si="381"/>
        <v>3670</v>
      </c>
      <c r="N537" s="25"/>
      <c r="O537" s="25"/>
      <c r="P537" s="23"/>
      <c r="Q537" s="23">
        <v>360</v>
      </c>
      <c r="R537" s="25">
        <v>200</v>
      </c>
      <c r="S537" s="25">
        <v>1</v>
      </c>
      <c r="T537" s="23">
        <f t="shared" si="382"/>
        <v>6852</v>
      </c>
      <c r="U537" s="24">
        <f t="shared" si="383"/>
        <v>25226</v>
      </c>
    </row>
    <row r="538" spans="1:21" ht="20.100000000000001" customHeight="1">
      <c r="A538" s="41">
        <v>44409</v>
      </c>
      <c r="B538" s="23">
        <v>22400</v>
      </c>
      <c r="C538" s="23">
        <f t="shared" si="384"/>
        <v>3808</v>
      </c>
      <c r="D538" s="23">
        <v>1800</v>
      </c>
      <c r="E538" s="23">
        <v>400</v>
      </c>
      <c r="F538" s="25">
        <f t="shared" si="385"/>
        <v>3670</v>
      </c>
      <c r="G538" s="23"/>
      <c r="H538" s="37">
        <f t="shared" si="379"/>
        <v>32078</v>
      </c>
      <c r="I538" s="25"/>
      <c r="J538" s="25">
        <f t="shared" si="380"/>
        <v>32078</v>
      </c>
      <c r="K538" s="25">
        <f t="shared" si="386"/>
        <v>2621</v>
      </c>
      <c r="L538" s="25"/>
      <c r="M538" s="23">
        <f t="shared" si="381"/>
        <v>3670</v>
      </c>
      <c r="N538" s="25"/>
      <c r="O538" s="25"/>
      <c r="P538" s="23"/>
      <c r="Q538" s="23">
        <v>360</v>
      </c>
      <c r="R538" s="25">
        <v>200</v>
      </c>
      <c r="S538" s="25">
        <v>1</v>
      </c>
      <c r="T538" s="23">
        <f t="shared" si="382"/>
        <v>6852</v>
      </c>
      <c r="U538" s="24">
        <f t="shared" si="383"/>
        <v>25226</v>
      </c>
    </row>
    <row r="539" spans="1:21" ht="20.100000000000001" customHeight="1">
      <c r="A539" s="41">
        <v>44440</v>
      </c>
      <c r="B539" s="23">
        <v>22400</v>
      </c>
      <c r="C539" s="23">
        <f t="shared" si="384"/>
        <v>3808</v>
      </c>
      <c r="D539" s="23">
        <v>1800</v>
      </c>
      <c r="E539" s="23">
        <v>400</v>
      </c>
      <c r="F539" s="25">
        <f t="shared" si="385"/>
        <v>3670</v>
      </c>
      <c r="G539" s="23"/>
      <c r="H539" s="37">
        <f t="shared" si="379"/>
        <v>32078</v>
      </c>
      <c r="I539" s="25"/>
      <c r="J539" s="25">
        <f t="shared" si="380"/>
        <v>32078</v>
      </c>
      <c r="K539" s="25">
        <f t="shared" si="386"/>
        <v>2621</v>
      </c>
      <c r="L539" s="25"/>
      <c r="M539" s="23">
        <f t="shared" si="381"/>
        <v>3670</v>
      </c>
      <c r="N539" s="25"/>
      <c r="O539" s="25"/>
      <c r="P539" s="23"/>
      <c r="Q539" s="23">
        <v>360</v>
      </c>
      <c r="R539" s="25">
        <v>200</v>
      </c>
      <c r="S539" s="25">
        <v>1</v>
      </c>
      <c r="T539" s="23">
        <f t="shared" si="382"/>
        <v>6852</v>
      </c>
      <c r="U539" s="24">
        <f t="shared" si="383"/>
        <v>25226</v>
      </c>
    </row>
    <row r="540" spans="1:21" ht="20.100000000000001" customHeight="1">
      <c r="A540" s="41">
        <v>44470</v>
      </c>
      <c r="B540" s="23">
        <v>22400</v>
      </c>
      <c r="C540" s="23">
        <f>ROUND((B540)*0.28,0)</f>
        <v>6272</v>
      </c>
      <c r="D540" s="23">
        <f>ROUND((B540)*0.09,0)</f>
        <v>2016</v>
      </c>
      <c r="E540" s="23">
        <v>400</v>
      </c>
      <c r="F540" s="25">
        <f t="shared" si="385"/>
        <v>4015</v>
      </c>
      <c r="G540" s="23"/>
      <c r="H540" s="37">
        <f t="shared" si="379"/>
        <v>35103</v>
      </c>
      <c r="I540" s="25"/>
      <c r="J540" s="25">
        <f t="shared" si="380"/>
        <v>35103</v>
      </c>
      <c r="K540" s="25">
        <f t="shared" si="386"/>
        <v>2868</v>
      </c>
      <c r="L540" s="25"/>
      <c r="M540" s="23">
        <f t="shared" si="381"/>
        <v>4015</v>
      </c>
      <c r="N540" s="25"/>
      <c r="O540" s="25"/>
      <c r="P540" s="23"/>
      <c r="Q540" s="23">
        <v>360</v>
      </c>
      <c r="R540" s="25">
        <v>200</v>
      </c>
      <c r="S540" s="25">
        <v>1</v>
      </c>
      <c r="T540" s="23">
        <f t="shared" si="382"/>
        <v>7444</v>
      </c>
      <c r="U540" s="24">
        <f t="shared" si="383"/>
        <v>27659</v>
      </c>
    </row>
    <row r="541" spans="1:21" ht="20.100000000000001" customHeight="1">
      <c r="A541" s="41">
        <v>44501</v>
      </c>
      <c r="B541" s="23">
        <v>22400</v>
      </c>
      <c r="C541" s="23">
        <f t="shared" ref="C541:C544" si="387">ROUND((B541)*0.28,0)</f>
        <v>6272</v>
      </c>
      <c r="D541" s="23">
        <f t="shared" ref="D541:D544" si="388">ROUND((B541)*0.09,0)</f>
        <v>2016</v>
      </c>
      <c r="E541" s="23">
        <v>400</v>
      </c>
      <c r="F541" s="25">
        <f t="shared" si="385"/>
        <v>4015</v>
      </c>
      <c r="G541" s="23"/>
      <c r="H541" s="37">
        <f t="shared" si="379"/>
        <v>35103</v>
      </c>
      <c r="I541" s="25"/>
      <c r="J541" s="25">
        <f t="shared" si="380"/>
        <v>35103</v>
      </c>
      <c r="K541" s="25">
        <f t="shared" si="386"/>
        <v>2868</v>
      </c>
      <c r="L541" s="25"/>
      <c r="M541" s="23">
        <f t="shared" si="381"/>
        <v>4015</v>
      </c>
      <c r="N541" s="25"/>
      <c r="O541" s="25"/>
      <c r="P541" s="23"/>
      <c r="Q541" s="23">
        <v>360</v>
      </c>
      <c r="R541" s="25">
        <v>200</v>
      </c>
      <c r="S541" s="25">
        <v>1</v>
      </c>
      <c r="T541" s="23">
        <f t="shared" si="382"/>
        <v>7444</v>
      </c>
      <c r="U541" s="24">
        <f t="shared" si="383"/>
        <v>27659</v>
      </c>
    </row>
    <row r="542" spans="1:21" ht="20.100000000000001" customHeight="1">
      <c r="A542" s="41">
        <v>44531</v>
      </c>
      <c r="B542" s="23">
        <v>22400</v>
      </c>
      <c r="C542" s="23">
        <f t="shared" si="387"/>
        <v>6272</v>
      </c>
      <c r="D542" s="23">
        <f t="shared" si="388"/>
        <v>2016</v>
      </c>
      <c r="E542" s="23">
        <v>400</v>
      </c>
      <c r="F542" s="25">
        <f t="shared" si="385"/>
        <v>4015</v>
      </c>
      <c r="G542" s="23"/>
      <c r="H542" s="37">
        <f t="shared" si="379"/>
        <v>35103</v>
      </c>
      <c r="I542" s="25"/>
      <c r="J542" s="25">
        <f t="shared" si="380"/>
        <v>35103</v>
      </c>
      <c r="K542" s="25">
        <f t="shared" si="386"/>
        <v>2868</v>
      </c>
      <c r="L542" s="25"/>
      <c r="M542" s="23">
        <f t="shared" si="381"/>
        <v>4015</v>
      </c>
      <c r="N542" s="25"/>
      <c r="O542" s="25"/>
      <c r="P542" s="23"/>
      <c r="Q542" s="23">
        <v>360</v>
      </c>
      <c r="R542" s="25">
        <v>200</v>
      </c>
      <c r="S542" s="25">
        <v>1</v>
      </c>
      <c r="T542" s="23">
        <f t="shared" si="382"/>
        <v>7444</v>
      </c>
      <c r="U542" s="24">
        <f t="shared" si="383"/>
        <v>27659</v>
      </c>
    </row>
    <row r="543" spans="1:21" ht="20.100000000000001" customHeight="1">
      <c r="A543" s="41">
        <v>44562</v>
      </c>
      <c r="B543" s="23">
        <v>22400</v>
      </c>
      <c r="C543" s="23">
        <f t="shared" si="387"/>
        <v>6272</v>
      </c>
      <c r="D543" s="23">
        <f t="shared" si="388"/>
        <v>2016</v>
      </c>
      <c r="E543" s="23">
        <v>400</v>
      </c>
      <c r="F543" s="25">
        <f t="shared" si="385"/>
        <v>4015</v>
      </c>
      <c r="G543" s="23"/>
      <c r="H543" s="37">
        <f t="shared" si="379"/>
        <v>35103</v>
      </c>
      <c r="I543" s="25"/>
      <c r="J543" s="25">
        <f t="shared" si="380"/>
        <v>35103</v>
      </c>
      <c r="K543" s="25">
        <f t="shared" si="386"/>
        <v>2868</v>
      </c>
      <c r="L543" s="25"/>
      <c r="M543" s="23">
        <f t="shared" si="381"/>
        <v>4015</v>
      </c>
      <c r="N543" s="25"/>
      <c r="O543" s="25"/>
      <c r="P543" s="23"/>
      <c r="Q543" s="23">
        <v>360</v>
      </c>
      <c r="R543" s="25">
        <v>200</v>
      </c>
      <c r="S543" s="25">
        <v>1</v>
      </c>
      <c r="T543" s="23">
        <f t="shared" si="382"/>
        <v>7444</v>
      </c>
      <c r="U543" s="24">
        <f t="shared" si="383"/>
        <v>27659</v>
      </c>
    </row>
    <row r="544" spans="1:21" ht="20.100000000000001" customHeight="1">
      <c r="A544" s="41">
        <v>44593</v>
      </c>
      <c r="B544" s="23">
        <v>22400</v>
      </c>
      <c r="C544" s="23">
        <f t="shared" si="387"/>
        <v>6272</v>
      </c>
      <c r="D544" s="23">
        <f t="shared" si="388"/>
        <v>2016</v>
      </c>
      <c r="E544" s="23">
        <v>400</v>
      </c>
      <c r="F544" s="25">
        <f t="shared" si="385"/>
        <v>4015</v>
      </c>
      <c r="G544" s="23"/>
      <c r="H544" s="37">
        <f t="shared" si="379"/>
        <v>35103</v>
      </c>
      <c r="I544" s="23"/>
      <c r="J544" s="25">
        <f t="shared" si="380"/>
        <v>35103</v>
      </c>
      <c r="K544" s="25">
        <f t="shared" si="386"/>
        <v>2868</v>
      </c>
      <c r="L544" s="23"/>
      <c r="M544" s="23">
        <f t="shared" si="381"/>
        <v>4015</v>
      </c>
      <c r="N544" s="23"/>
      <c r="O544" s="23"/>
      <c r="P544" s="23"/>
      <c r="Q544" s="23">
        <v>360</v>
      </c>
      <c r="R544" s="25">
        <v>300</v>
      </c>
      <c r="S544" s="25">
        <v>1</v>
      </c>
      <c r="T544" s="23">
        <f t="shared" si="382"/>
        <v>7544</v>
      </c>
      <c r="U544" s="24">
        <f t="shared" si="383"/>
        <v>27559</v>
      </c>
    </row>
    <row r="545" spans="1:21" ht="20.100000000000001" customHeight="1">
      <c r="A545" s="42" t="s">
        <v>4</v>
      </c>
      <c r="B545" s="24">
        <f>SUM(B533:B544)</f>
        <v>266000</v>
      </c>
      <c r="C545" s="24">
        <f t="shared" ref="C545" si="389">SUM(C533:C544)</f>
        <v>57540</v>
      </c>
      <c r="D545" s="24">
        <f t="shared" ref="D545" si="390">SUM(D533:D544)</f>
        <v>22680</v>
      </c>
      <c r="E545" s="24">
        <f t="shared" ref="E545" si="391">SUM(E533:E544)</f>
        <v>4800</v>
      </c>
      <c r="F545" s="24">
        <f t="shared" ref="F545" si="392">SUM(F533:F544)</f>
        <v>45305</v>
      </c>
      <c r="G545" s="24">
        <f t="shared" ref="G545" si="393">SUM(G533:G544)</f>
        <v>0</v>
      </c>
      <c r="H545" s="24">
        <f t="shared" ref="H545:U545" si="394">SUM(H533:H544)</f>
        <v>396325</v>
      </c>
      <c r="I545" s="24">
        <f t="shared" si="394"/>
        <v>0</v>
      </c>
      <c r="J545" s="24">
        <f t="shared" si="394"/>
        <v>396325</v>
      </c>
      <c r="K545" s="24">
        <f t="shared" si="394"/>
        <v>32359</v>
      </c>
      <c r="L545" s="24">
        <f t="shared" si="394"/>
        <v>0</v>
      </c>
      <c r="M545" s="24">
        <f t="shared" si="394"/>
        <v>45305</v>
      </c>
      <c r="N545" s="24">
        <f t="shared" si="394"/>
        <v>0</v>
      </c>
      <c r="O545" s="24">
        <f t="shared" si="394"/>
        <v>0</v>
      </c>
      <c r="P545" s="24">
        <f t="shared" si="394"/>
        <v>0</v>
      </c>
      <c r="Q545" s="24">
        <f t="shared" si="394"/>
        <v>4320</v>
      </c>
      <c r="R545" s="24">
        <f t="shared" si="394"/>
        <v>2500</v>
      </c>
      <c r="S545" s="24">
        <f t="shared" si="394"/>
        <v>12</v>
      </c>
      <c r="T545" s="24">
        <f t="shared" si="394"/>
        <v>84496</v>
      </c>
      <c r="U545" s="24">
        <f t="shared" si="394"/>
        <v>311829</v>
      </c>
    </row>
    <row r="546" spans="1:21" ht="20.100000000000001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ht="20.100000000000001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ht="20.100000000000001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ht="20.100000000000001" customHeight="1">
      <c r="A549" s="69" t="s">
        <v>30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</row>
    <row r="550" spans="1:21" ht="20.100000000000001" customHeight="1">
      <c r="A550" s="69" t="s">
        <v>48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</row>
    <row r="551" spans="1:21" ht="20.100000000000001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ht="20.100000000000001" customHeight="1">
      <c r="A552" s="18" t="s">
        <v>244</v>
      </c>
      <c r="B552" s="18"/>
      <c r="C552" s="18"/>
      <c r="D552" s="18"/>
      <c r="E552" s="18"/>
      <c r="F552" s="18"/>
      <c r="G552" s="18"/>
      <c r="H552" s="18"/>
      <c r="I552" s="31" t="s">
        <v>226</v>
      </c>
      <c r="J552" s="19"/>
      <c r="K552" s="19"/>
      <c r="L552" s="19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ht="20.100000000000001" customHeight="1">
      <c r="A553" s="18"/>
      <c r="B553" s="18"/>
      <c r="C553" s="18"/>
      <c r="D553" s="18"/>
      <c r="E553" s="18"/>
      <c r="F553" s="18"/>
      <c r="G553" s="18"/>
      <c r="H553" s="18"/>
      <c r="I553" s="31"/>
      <c r="J553" s="19"/>
      <c r="K553" s="19"/>
      <c r="L553" s="19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ht="39.950000000000003" customHeight="1">
      <c r="A554" s="54" t="s">
        <v>0</v>
      </c>
      <c r="B554" s="54" t="s">
        <v>1</v>
      </c>
      <c r="C554" s="54" t="s">
        <v>2</v>
      </c>
      <c r="D554" s="54" t="s">
        <v>3</v>
      </c>
      <c r="E554" s="54" t="s">
        <v>104</v>
      </c>
      <c r="F554" s="54" t="s">
        <v>144</v>
      </c>
      <c r="G554" s="54" t="s">
        <v>19</v>
      </c>
      <c r="H554" s="55" t="s">
        <v>4</v>
      </c>
      <c r="I554" s="54" t="s">
        <v>133</v>
      </c>
      <c r="J554" s="54" t="s">
        <v>5</v>
      </c>
      <c r="K554" s="54" t="s">
        <v>9</v>
      </c>
      <c r="L554" s="54" t="s">
        <v>17</v>
      </c>
      <c r="M554" s="54" t="s">
        <v>125</v>
      </c>
      <c r="N554" s="54" t="s">
        <v>28</v>
      </c>
      <c r="O554" s="54" t="s">
        <v>16</v>
      </c>
      <c r="P554" s="54" t="s">
        <v>143</v>
      </c>
      <c r="Q554" s="54" t="s">
        <v>6</v>
      </c>
      <c r="R554" s="54" t="s">
        <v>130</v>
      </c>
      <c r="S554" s="54" t="s">
        <v>121</v>
      </c>
      <c r="T554" s="54" t="s">
        <v>5</v>
      </c>
      <c r="U554" s="54" t="s">
        <v>7</v>
      </c>
    </row>
    <row r="555" spans="1:21" ht="20.100000000000001" customHeight="1">
      <c r="A555" s="41">
        <v>44256</v>
      </c>
      <c r="B555" s="23">
        <v>23100</v>
      </c>
      <c r="C555" s="23">
        <f>ROUND((B555)*0.17,0)</f>
        <v>3927</v>
      </c>
      <c r="D555" s="23">
        <f>ROUND((B555)*0.08,0)</f>
        <v>1848</v>
      </c>
      <c r="E555" s="23">
        <v>400</v>
      </c>
      <c r="F555" s="25">
        <f>ROUNDUP(((B555+C555)*0.14),0)</f>
        <v>3784</v>
      </c>
      <c r="G555" s="25"/>
      <c r="H555" s="37">
        <f t="shared" ref="H555:H566" si="395">SUM(B555:G555)</f>
        <v>33059</v>
      </c>
      <c r="I555" s="25">
        <v>1250</v>
      </c>
      <c r="J555" s="25">
        <f t="shared" ref="J555:J566" si="396">H555-I555</f>
        <v>31809</v>
      </c>
      <c r="K555" s="25">
        <f>ROUNDUP(((B555+C555)*0.1),0)</f>
        <v>2703</v>
      </c>
      <c r="L555" s="25"/>
      <c r="M555" s="23">
        <f>F555</f>
        <v>3784</v>
      </c>
      <c r="N555" s="25"/>
      <c r="O555" s="25"/>
      <c r="P555" s="23"/>
      <c r="Q555" s="23">
        <v>360</v>
      </c>
      <c r="R555" s="25">
        <v>200</v>
      </c>
      <c r="S555" s="25">
        <v>1</v>
      </c>
      <c r="T555" s="23">
        <f t="shared" ref="T555:T566" si="397">S555+R555+Q555+P555+O555+N555+M555+L555+K555</f>
        <v>7048</v>
      </c>
      <c r="U555" s="24">
        <f t="shared" ref="U555:U566" si="398">J555-T555</f>
        <v>24761</v>
      </c>
    </row>
    <row r="556" spans="1:21" ht="20.100000000000001" customHeight="1">
      <c r="A556" s="41">
        <v>44287</v>
      </c>
      <c r="B556" s="23">
        <v>23100</v>
      </c>
      <c r="C556" s="23">
        <f t="shared" ref="C556:C561" si="399">ROUND((B556)*0.17,0)</f>
        <v>3927</v>
      </c>
      <c r="D556" s="23">
        <f t="shared" ref="D556:D561" si="400">ROUND((B556)*0.08,0)</f>
        <v>1848</v>
      </c>
      <c r="E556" s="23">
        <v>400</v>
      </c>
      <c r="F556" s="25">
        <f t="shared" ref="F556:F566" si="401">ROUNDUP(((B556+C556)*0.14),0)</f>
        <v>3784</v>
      </c>
      <c r="G556" s="25"/>
      <c r="H556" s="37">
        <f t="shared" si="395"/>
        <v>33059</v>
      </c>
      <c r="I556" s="25">
        <v>1250</v>
      </c>
      <c r="J556" s="25">
        <f t="shared" si="396"/>
        <v>31809</v>
      </c>
      <c r="K556" s="25">
        <f t="shared" ref="K556:K566" si="402">ROUNDUP(((B556+C556)*0.1),0)</f>
        <v>2703</v>
      </c>
      <c r="L556" s="25"/>
      <c r="M556" s="23">
        <f t="shared" ref="M556:M566" si="403">F556</f>
        <v>3784</v>
      </c>
      <c r="N556" s="25"/>
      <c r="O556" s="25"/>
      <c r="P556" s="23"/>
      <c r="Q556" s="23">
        <v>360</v>
      </c>
      <c r="R556" s="25">
        <v>200</v>
      </c>
      <c r="S556" s="25">
        <v>1</v>
      </c>
      <c r="T556" s="23">
        <f t="shared" si="397"/>
        <v>7048</v>
      </c>
      <c r="U556" s="24">
        <f t="shared" si="398"/>
        <v>24761</v>
      </c>
    </row>
    <row r="557" spans="1:21" ht="20.100000000000001" customHeight="1">
      <c r="A557" s="41">
        <v>44317</v>
      </c>
      <c r="B557" s="23">
        <v>23100</v>
      </c>
      <c r="C557" s="23">
        <f t="shared" si="399"/>
        <v>3927</v>
      </c>
      <c r="D557" s="23">
        <f t="shared" si="400"/>
        <v>1848</v>
      </c>
      <c r="E557" s="23">
        <v>400</v>
      </c>
      <c r="F557" s="25">
        <f t="shared" si="401"/>
        <v>3784</v>
      </c>
      <c r="G557" s="25"/>
      <c r="H557" s="37">
        <f t="shared" si="395"/>
        <v>33059</v>
      </c>
      <c r="I557" s="25">
        <v>1250</v>
      </c>
      <c r="J557" s="25">
        <f t="shared" si="396"/>
        <v>31809</v>
      </c>
      <c r="K557" s="25">
        <f t="shared" si="402"/>
        <v>2703</v>
      </c>
      <c r="L557" s="25"/>
      <c r="M557" s="23">
        <f t="shared" si="403"/>
        <v>3784</v>
      </c>
      <c r="N557" s="25"/>
      <c r="O557" s="25"/>
      <c r="P557" s="23"/>
      <c r="Q557" s="23">
        <v>360</v>
      </c>
      <c r="R557" s="25">
        <v>200</v>
      </c>
      <c r="S557" s="25">
        <v>1</v>
      </c>
      <c r="T557" s="23">
        <f t="shared" si="397"/>
        <v>7048</v>
      </c>
      <c r="U557" s="24">
        <f t="shared" si="398"/>
        <v>24761</v>
      </c>
    </row>
    <row r="558" spans="1:21" ht="20.100000000000001" customHeight="1">
      <c r="A558" s="41">
        <v>44348</v>
      </c>
      <c r="B558" s="23">
        <v>23100</v>
      </c>
      <c r="C558" s="23">
        <f t="shared" si="399"/>
        <v>3927</v>
      </c>
      <c r="D558" s="23">
        <f t="shared" si="400"/>
        <v>1848</v>
      </c>
      <c r="E558" s="23">
        <v>400</v>
      </c>
      <c r="F558" s="25">
        <f t="shared" si="401"/>
        <v>3784</v>
      </c>
      <c r="G558" s="23"/>
      <c r="H558" s="37">
        <f t="shared" si="395"/>
        <v>33059</v>
      </c>
      <c r="I558" s="25">
        <v>1250</v>
      </c>
      <c r="J558" s="25">
        <f t="shared" si="396"/>
        <v>31809</v>
      </c>
      <c r="K558" s="25">
        <f t="shared" si="402"/>
        <v>2703</v>
      </c>
      <c r="L558" s="25"/>
      <c r="M558" s="23">
        <f t="shared" si="403"/>
        <v>3784</v>
      </c>
      <c r="N558" s="25"/>
      <c r="O558" s="25"/>
      <c r="P558" s="23"/>
      <c r="Q558" s="23">
        <v>360</v>
      </c>
      <c r="R558" s="25">
        <v>200</v>
      </c>
      <c r="S558" s="25">
        <v>1</v>
      </c>
      <c r="T558" s="23">
        <f t="shared" si="397"/>
        <v>7048</v>
      </c>
      <c r="U558" s="24">
        <f t="shared" si="398"/>
        <v>24761</v>
      </c>
    </row>
    <row r="559" spans="1:21" ht="20.100000000000001" customHeight="1">
      <c r="A559" s="41">
        <v>44378</v>
      </c>
      <c r="B559" s="23">
        <v>23100</v>
      </c>
      <c r="C559" s="23">
        <f t="shared" si="399"/>
        <v>3927</v>
      </c>
      <c r="D559" s="23">
        <f t="shared" si="400"/>
        <v>1848</v>
      </c>
      <c r="E559" s="23">
        <v>400</v>
      </c>
      <c r="F559" s="25">
        <f t="shared" si="401"/>
        <v>3784</v>
      </c>
      <c r="G559" s="23"/>
      <c r="H559" s="37">
        <f t="shared" si="395"/>
        <v>33059</v>
      </c>
      <c r="I559" s="25">
        <v>1250</v>
      </c>
      <c r="J559" s="25">
        <f t="shared" si="396"/>
        <v>31809</v>
      </c>
      <c r="K559" s="25">
        <f t="shared" si="402"/>
        <v>2703</v>
      </c>
      <c r="L559" s="25"/>
      <c r="M559" s="23">
        <f t="shared" si="403"/>
        <v>3784</v>
      </c>
      <c r="N559" s="25"/>
      <c r="O559" s="25"/>
      <c r="P559" s="23"/>
      <c r="Q559" s="23">
        <v>360</v>
      </c>
      <c r="R559" s="25">
        <v>200</v>
      </c>
      <c r="S559" s="25">
        <v>1</v>
      </c>
      <c r="T559" s="23">
        <f t="shared" si="397"/>
        <v>7048</v>
      </c>
      <c r="U559" s="24">
        <f t="shared" si="398"/>
        <v>24761</v>
      </c>
    </row>
    <row r="560" spans="1:21" ht="20.100000000000001" customHeight="1">
      <c r="A560" s="41">
        <v>44409</v>
      </c>
      <c r="B560" s="23">
        <v>23100</v>
      </c>
      <c r="C560" s="23">
        <f t="shared" si="399"/>
        <v>3927</v>
      </c>
      <c r="D560" s="23">
        <f t="shared" si="400"/>
        <v>1848</v>
      </c>
      <c r="E560" s="23">
        <v>400</v>
      </c>
      <c r="F560" s="25">
        <f t="shared" si="401"/>
        <v>3784</v>
      </c>
      <c r="G560" s="23"/>
      <c r="H560" s="37">
        <f t="shared" si="395"/>
        <v>33059</v>
      </c>
      <c r="I560" s="25">
        <v>1250</v>
      </c>
      <c r="J560" s="25">
        <f t="shared" si="396"/>
        <v>31809</v>
      </c>
      <c r="K560" s="25">
        <f t="shared" si="402"/>
        <v>2703</v>
      </c>
      <c r="L560" s="25"/>
      <c r="M560" s="23">
        <f t="shared" si="403"/>
        <v>3784</v>
      </c>
      <c r="N560" s="25"/>
      <c r="O560" s="25"/>
      <c r="P560" s="23"/>
      <c r="Q560" s="23">
        <v>360</v>
      </c>
      <c r="R560" s="25">
        <v>200</v>
      </c>
      <c r="S560" s="25">
        <v>1</v>
      </c>
      <c r="T560" s="23">
        <f t="shared" si="397"/>
        <v>7048</v>
      </c>
      <c r="U560" s="24">
        <f t="shared" si="398"/>
        <v>24761</v>
      </c>
    </row>
    <row r="561" spans="1:21" ht="20.100000000000001" customHeight="1">
      <c r="A561" s="41">
        <v>44440</v>
      </c>
      <c r="B561" s="23">
        <v>23100</v>
      </c>
      <c r="C561" s="23">
        <f t="shared" si="399"/>
        <v>3927</v>
      </c>
      <c r="D561" s="23">
        <f t="shared" si="400"/>
        <v>1848</v>
      </c>
      <c r="E561" s="23">
        <v>400</v>
      </c>
      <c r="F561" s="25">
        <f t="shared" si="401"/>
        <v>3784</v>
      </c>
      <c r="G561" s="23"/>
      <c r="H561" s="37">
        <f t="shared" si="395"/>
        <v>33059</v>
      </c>
      <c r="I561" s="25"/>
      <c r="J561" s="25">
        <f t="shared" si="396"/>
        <v>33059</v>
      </c>
      <c r="K561" s="25">
        <f t="shared" si="402"/>
        <v>2703</v>
      </c>
      <c r="L561" s="25"/>
      <c r="M561" s="23">
        <f t="shared" si="403"/>
        <v>3784</v>
      </c>
      <c r="N561" s="25"/>
      <c r="O561" s="25"/>
      <c r="P561" s="23"/>
      <c r="Q561" s="23">
        <v>360</v>
      </c>
      <c r="R561" s="25">
        <v>200</v>
      </c>
      <c r="S561" s="25">
        <v>1</v>
      </c>
      <c r="T561" s="23">
        <f t="shared" si="397"/>
        <v>7048</v>
      </c>
      <c r="U561" s="24">
        <f t="shared" si="398"/>
        <v>26011</v>
      </c>
    </row>
    <row r="562" spans="1:21" ht="20.100000000000001" customHeight="1">
      <c r="A562" s="41">
        <v>44470</v>
      </c>
      <c r="B562" s="23">
        <v>23100</v>
      </c>
      <c r="C562" s="23">
        <f>ROUND((B562)*0.28,0)</f>
        <v>6468</v>
      </c>
      <c r="D562" s="23">
        <f>ROUND((B562)*0.09,0)</f>
        <v>2079</v>
      </c>
      <c r="E562" s="23">
        <v>400</v>
      </c>
      <c r="F562" s="25">
        <v>4905</v>
      </c>
      <c r="G562" s="23">
        <v>5425</v>
      </c>
      <c r="H562" s="37">
        <f t="shared" si="395"/>
        <v>42377</v>
      </c>
      <c r="I562" s="25"/>
      <c r="J562" s="25">
        <f t="shared" si="396"/>
        <v>42377</v>
      </c>
      <c r="K562" s="25">
        <f t="shared" si="402"/>
        <v>2957</v>
      </c>
      <c r="L562" s="25">
        <v>545</v>
      </c>
      <c r="M562" s="23">
        <f t="shared" si="403"/>
        <v>4905</v>
      </c>
      <c r="N562" s="25"/>
      <c r="O562" s="25"/>
      <c r="P562" s="23"/>
      <c r="Q562" s="23">
        <v>360</v>
      </c>
      <c r="R562" s="25">
        <v>200</v>
      </c>
      <c r="S562" s="25">
        <v>1</v>
      </c>
      <c r="T562" s="23">
        <f t="shared" si="397"/>
        <v>8968</v>
      </c>
      <c r="U562" s="24">
        <f t="shared" si="398"/>
        <v>33409</v>
      </c>
    </row>
    <row r="563" spans="1:21" ht="20.100000000000001" customHeight="1">
      <c r="A563" s="41">
        <v>44501</v>
      </c>
      <c r="B563" s="23">
        <v>23100</v>
      </c>
      <c r="C563" s="23">
        <f t="shared" ref="C563:C566" si="404">ROUND((B563)*0.28,0)</f>
        <v>6468</v>
      </c>
      <c r="D563" s="23">
        <f t="shared" ref="D563:D566" si="405">ROUND((B563)*0.09,0)</f>
        <v>2079</v>
      </c>
      <c r="E563" s="23">
        <v>400</v>
      </c>
      <c r="F563" s="25">
        <f t="shared" si="401"/>
        <v>4140</v>
      </c>
      <c r="G563" s="23"/>
      <c r="H563" s="37">
        <f t="shared" si="395"/>
        <v>36187</v>
      </c>
      <c r="I563" s="25"/>
      <c r="J563" s="25">
        <f t="shared" si="396"/>
        <v>36187</v>
      </c>
      <c r="K563" s="25">
        <f t="shared" si="402"/>
        <v>2957</v>
      </c>
      <c r="L563" s="25"/>
      <c r="M563" s="23">
        <f t="shared" si="403"/>
        <v>4140</v>
      </c>
      <c r="N563" s="25"/>
      <c r="O563" s="25"/>
      <c r="P563" s="23"/>
      <c r="Q563" s="23">
        <v>360</v>
      </c>
      <c r="R563" s="25">
        <v>200</v>
      </c>
      <c r="S563" s="25">
        <v>1</v>
      </c>
      <c r="T563" s="23">
        <f t="shared" si="397"/>
        <v>7658</v>
      </c>
      <c r="U563" s="24">
        <f t="shared" si="398"/>
        <v>28529</v>
      </c>
    </row>
    <row r="564" spans="1:21" ht="20.100000000000001" customHeight="1">
      <c r="A564" s="41">
        <v>44531</v>
      </c>
      <c r="B564" s="23">
        <v>23100</v>
      </c>
      <c r="C564" s="23">
        <f t="shared" si="404"/>
        <v>6468</v>
      </c>
      <c r="D564" s="23">
        <f t="shared" si="405"/>
        <v>2079</v>
      </c>
      <c r="E564" s="23">
        <v>400</v>
      </c>
      <c r="F564" s="25">
        <f t="shared" si="401"/>
        <v>4140</v>
      </c>
      <c r="G564" s="23"/>
      <c r="H564" s="37">
        <f t="shared" si="395"/>
        <v>36187</v>
      </c>
      <c r="I564" s="25">
        <v>1250</v>
      </c>
      <c r="J564" s="25">
        <f t="shared" si="396"/>
        <v>34937</v>
      </c>
      <c r="K564" s="25">
        <f t="shared" si="402"/>
        <v>2957</v>
      </c>
      <c r="L564" s="25"/>
      <c r="M564" s="23">
        <f t="shared" si="403"/>
        <v>4140</v>
      </c>
      <c r="N564" s="25"/>
      <c r="O564" s="25"/>
      <c r="P564" s="23"/>
      <c r="Q564" s="23">
        <v>360</v>
      </c>
      <c r="R564" s="25">
        <v>200</v>
      </c>
      <c r="S564" s="25">
        <v>1</v>
      </c>
      <c r="T564" s="23">
        <f t="shared" si="397"/>
        <v>7658</v>
      </c>
      <c r="U564" s="24">
        <f t="shared" si="398"/>
        <v>27279</v>
      </c>
    </row>
    <row r="565" spans="1:21" ht="20.100000000000001" customHeight="1">
      <c r="A565" s="41">
        <v>44562</v>
      </c>
      <c r="B565" s="23">
        <v>23800</v>
      </c>
      <c r="C565" s="23">
        <f t="shared" si="404"/>
        <v>6664</v>
      </c>
      <c r="D565" s="23">
        <v>0</v>
      </c>
      <c r="E565" s="23">
        <v>0</v>
      </c>
      <c r="F565" s="25">
        <f t="shared" si="401"/>
        <v>4265</v>
      </c>
      <c r="G565" s="23"/>
      <c r="H565" s="37">
        <f t="shared" si="395"/>
        <v>34729</v>
      </c>
      <c r="I565" s="25">
        <v>1250</v>
      </c>
      <c r="J565" s="25">
        <f t="shared" si="396"/>
        <v>33479</v>
      </c>
      <c r="K565" s="25">
        <f t="shared" si="402"/>
        <v>3047</v>
      </c>
      <c r="L565" s="25"/>
      <c r="M565" s="23">
        <f t="shared" si="403"/>
        <v>4265</v>
      </c>
      <c r="N565" s="25"/>
      <c r="O565" s="25"/>
      <c r="P565" s="23"/>
      <c r="Q565" s="23">
        <v>360</v>
      </c>
      <c r="R565" s="25">
        <v>200</v>
      </c>
      <c r="S565" s="25">
        <v>1</v>
      </c>
      <c r="T565" s="23">
        <f t="shared" si="397"/>
        <v>7873</v>
      </c>
      <c r="U565" s="24">
        <f t="shared" si="398"/>
        <v>25606</v>
      </c>
    </row>
    <row r="566" spans="1:21" ht="20.100000000000001" customHeight="1">
      <c r="A566" s="41">
        <v>44593</v>
      </c>
      <c r="B566" s="23">
        <v>23800</v>
      </c>
      <c r="C566" s="23">
        <f t="shared" si="404"/>
        <v>6664</v>
      </c>
      <c r="D566" s="23">
        <f t="shared" si="405"/>
        <v>2142</v>
      </c>
      <c r="E566" s="23">
        <v>400</v>
      </c>
      <c r="F566" s="25">
        <f t="shared" si="401"/>
        <v>4265</v>
      </c>
      <c r="G566" s="23"/>
      <c r="H566" s="37">
        <f t="shared" si="395"/>
        <v>37271</v>
      </c>
      <c r="I566" s="25">
        <v>1250</v>
      </c>
      <c r="J566" s="25">
        <f t="shared" si="396"/>
        <v>36021</v>
      </c>
      <c r="K566" s="25">
        <f t="shared" si="402"/>
        <v>3047</v>
      </c>
      <c r="L566" s="25"/>
      <c r="M566" s="23">
        <f t="shared" si="403"/>
        <v>4265</v>
      </c>
      <c r="N566" s="25"/>
      <c r="O566" s="25"/>
      <c r="P566" s="23"/>
      <c r="Q566" s="23">
        <v>360</v>
      </c>
      <c r="R566" s="25">
        <v>300</v>
      </c>
      <c r="S566" s="25">
        <v>1</v>
      </c>
      <c r="T566" s="23">
        <f t="shared" si="397"/>
        <v>7973</v>
      </c>
      <c r="U566" s="24">
        <f t="shared" si="398"/>
        <v>28048</v>
      </c>
    </row>
    <row r="567" spans="1:21" ht="20.100000000000001" customHeight="1">
      <c r="A567" s="42" t="s">
        <v>4</v>
      </c>
      <c r="B567" s="24">
        <f>SUM(B555:B566)</f>
        <v>278600</v>
      </c>
      <c r="C567" s="24">
        <f t="shared" ref="C567" si="406">SUM(C555:C566)</f>
        <v>60221</v>
      </c>
      <c r="D567" s="24">
        <f t="shared" ref="D567" si="407">SUM(D555:D566)</f>
        <v>21315</v>
      </c>
      <c r="E567" s="24">
        <f t="shared" ref="E567" si="408">SUM(E555:E566)</f>
        <v>4400</v>
      </c>
      <c r="F567" s="24">
        <f t="shared" ref="F567" si="409">SUM(F555:F566)</f>
        <v>48203</v>
      </c>
      <c r="G567" s="24">
        <f t="shared" ref="G567" si="410">SUM(G555:G566)</f>
        <v>5425</v>
      </c>
      <c r="H567" s="24">
        <f t="shared" ref="H567:U567" si="411">SUM(H555:H566)</f>
        <v>418164</v>
      </c>
      <c r="I567" s="24">
        <f t="shared" si="411"/>
        <v>11250</v>
      </c>
      <c r="J567" s="24">
        <f t="shared" si="411"/>
        <v>406914</v>
      </c>
      <c r="K567" s="24">
        <f t="shared" si="411"/>
        <v>33886</v>
      </c>
      <c r="L567" s="24">
        <f t="shared" si="411"/>
        <v>545</v>
      </c>
      <c r="M567" s="24">
        <f t="shared" si="411"/>
        <v>48203</v>
      </c>
      <c r="N567" s="24">
        <f t="shared" si="411"/>
        <v>0</v>
      </c>
      <c r="O567" s="24">
        <f t="shared" si="411"/>
        <v>0</v>
      </c>
      <c r="P567" s="24">
        <f t="shared" si="411"/>
        <v>0</v>
      </c>
      <c r="Q567" s="24">
        <f t="shared" si="411"/>
        <v>4320</v>
      </c>
      <c r="R567" s="24">
        <f t="shared" si="411"/>
        <v>2500</v>
      </c>
      <c r="S567" s="24">
        <f t="shared" si="411"/>
        <v>12</v>
      </c>
      <c r="T567" s="24">
        <f t="shared" si="411"/>
        <v>89466</v>
      </c>
      <c r="U567" s="24">
        <f t="shared" si="411"/>
        <v>317448</v>
      </c>
    </row>
    <row r="568" spans="1:21" ht="20.100000000000001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ht="20.100000000000001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ht="20.100000000000001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ht="20.100000000000001" customHeight="1">
      <c r="A571" s="69" t="s">
        <v>30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</row>
    <row r="572" spans="1:21" ht="20.100000000000001" customHeight="1">
      <c r="A572" s="69" t="s">
        <v>48</v>
      </c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</row>
    <row r="573" spans="1:21" ht="20.100000000000001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ht="20.100000000000001" customHeight="1">
      <c r="A574" s="18" t="s">
        <v>155</v>
      </c>
      <c r="B574" s="18"/>
      <c r="C574" s="18"/>
      <c r="D574" s="18"/>
      <c r="E574" s="18"/>
      <c r="F574" s="18"/>
      <c r="G574" s="18"/>
      <c r="H574" s="18"/>
      <c r="I574" s="31" t="s">
        <v>213</v>
      </c>
      <c r="J574" s="19"/>
      <c r="K574" s="19"/>
      <c r="L574" s="19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ht="20.100000000000001" customHeight="1">
      <c r="A575" s="18"/>
      <c r="B575" s="18"/>
      <c r="C575" s="18"/>
      <c r="D575" s="18"/>
      <c r="E575" s="18"/>
      <c r="F575" s="18"/>
      <c r="G575" s="18"/>
      <c r="H575" s="18"/>
      <c r="I575" s="31"/>
      <c r="J575" s="19"/>
      <c r="K575" s="19"/>
      <c r="L575" s="19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ht="39.950000000000003" customHeight="1">
      <c r="A576" s="54" t="s">
        <v>0</v>
      </c>
      <c r="B576" s="54" t="s">
        <v>1</v>
      </c>
      <c r="C576" s="54" t="s">
        <v>2</v>
      </c>
      <c r="D576" s="54" t="s">
        <v>3</v>
      </c>
      <c r="E576" s="54" t="s">
        <v>104</v>
      </c>
      <c r="F576" s="54" t="s">
        <v>144</v>
      </c>
      <c r="G576" s="54" t="s">
        <v>19</v>
      </c>
      <c r="H576" s="55" t="s">
        <v>4</v>
      </c>
      <c r="I576" s="54" t="s">
        <v>133</v>
      </c>
      <c r="J576" s="54" t="s">
        <v>5</v>
      </c>
      <c r="K576" s="54" t="s">
        <v>9</v>
      </c>
      <c r="L576" s="54" t="s">
        <v>17</v>
      </c>
      <c r="M576" s="54" t="s">
        <v>125</v>
      </c>
      <c r="N576" s="54" t="s">
        <v>107</v>
      </c>
      <c r="O576" s="54" t="s">
        <v>27</v>
      </c>
      <c r="P576" s="54" t="s">
        <v>143</v>
      </c>
      <c r="Q576" s="54" t="s">
        <v>6</v>
      </c>
      <c r="R576" s="54" t="s">
        <v>130</v>
      </c>
      <c r="S576" s="54" t="s">
        <v>121</v>
      </c>
      <c r="T576" s="54" t="s">
        <v>5</v>
      </c>
      <c r="U576" s="54" t="s">
        <v>7</v>
      </c>
    </row>
    <row r="577" spans="1:21" ht="20.100000000000001" customHeight="1">
      <c r="A577" s="41">
        <v>44256</v>
      </c>
      <c r="B577" s="23"/>
      <c r="C577" s="23">
        <f>ROUND((B577)*0.17,0)</f>
        <v>0</v>
      </c>
      <c r="D577" s="23">
        <f>ROUND((B577)*0.08,0)</f>
        <v>0</v>
      </c>
      <c r="E577" s="23">
        <v>0</v>
      </c>
      <c r="F577" s="25">
        <f>ROUNDUP(((B577+C577)*0.14),0)</f>
        <v>0</v>
      </c>
      <c r="G577" s="25">
        <v>0</v>
      </c>
      <c r="H577" s="37">
        <f t="shared" ref="H577:H589" si="412">SUM(B577:G577)</f>
        <v>0</v>
      </c>
      <c r="I577" s="25">
        <v>0</v>
      </c>
      <c r="J577" s="25">
        <f t="shared" ref="J577:J589" si="413">H577-I577</f>
        <v>0</v>
      </c>
      <c r="K577" s="25">
        <f>ROUNDUP(((B577+C577)*0.1),0)</f>
        <v>0</v>
      </c>
      <c r="L577" s="25"/>
      <c r="M577" s="23">
        <f>F577</f>
        <v>0</v>
      </c>
      <c r="N577" s="25">
        <v>0</v>
      </c>
      <c r="O577" s="25">
        <v>0</v>
      </c>
      <c r="P577" s="23"/>
      <c r="Q577" s="23">
        <v>0</v>
      </c>
      <c r="R577" s="25">
        <v>0</v>
      </c>
      <c r="S577" s="25">
        <v>0</v>
      </c>
      <c r="T577" s="23">
        <f t="shared" ref="T577:T589" si="414">S577+R577+Q577+P577+O577+N577+M577+L577+K577</f>
        <v>0</v>
      </c>
      <c r="U577" s="24">
        <f t="shared" ref="U577:U589" si="415">J577-T577</f>
        <v>0</v>
      </c>
    </row>
    <row r="578" spans="1:21" ht="20.100000000000001" customHeight="1">
      <c r="A578" s="41">
        <v>44287</v>
      </c>
      <c r="B578" s="23"/>
      <c r="C578" s="23">
        <f t="shared" ref="C578:C583" si="416">ROUND((B578)*0.17,0)</f>
        <v>0</v>
      </c>
      <c r="D578" s="23">
        <f t="shared" ref="D578:D583" si="417">ROUND((B578)*0.08,0)</f>
        <v>0</v>
      </c>
      <c r="E578" s="23">
        <v>0</v>
      </c>
      <c r="F578" s="25">
        <f t="shared" ref="F578:F589" si="418">ROUNDUP(((B578+C578)*0.14),0)</f>
        <v>0</v>
      </c>
      <c r="G578" s="25">
        <v>0</v>
      </c>
      <c r="H578" s="37">
        <f t="shared" si="412"/>
        <v>0</v>
      </c>
      <c r="I578" s="25">
        <v>0</v>
      </c>
      <c r="J578" s="25">
        <f t="shared" si="413"/>
        <v>0</v>
      </c>
      <c r="K578" s="25">
        <f t="shared" ref="K578:K589" si="419">ROUNDUP(((B578+C578)*0.1),0)</f>
        <v>0</v>
      </c>
      <c r="L578" s="25"/>
      <c r="M578" s="23">
        <f t="shared" ref="M578:M589" si="420">F578</f>
        <v>0</v>
      </c>
      <c r="N578" s="25">
        <v>0</v>
      </c>
      <c r="O578" s="25">
        <v>0</v>
      </c>
      <c r="P578" s="23"/>
      <c r="Q578" s="23">
        <v>0</v>
      </c>
      <c r="R578" s="25">
        <v>0</v>
      </c>
      <c r="S578" s="25">
        <v>0</v>
      </c>
      <c r="T578" s="23">
        <f t="shared" si="414"/>
        <v>0</v>
      </c>
      <c r="U578" s="24">
        <f t="shared" si="415"/>
        <v>0</v>
      </c>
    </row>
    <row r="579" spans="1:21" ht="20.100000000000001" customHeight="1">
      <c r="A579" s="41">
        <v>44317</v>
      </c>
      <c r="B579" s="23">
        <v>39200</v>
      </c>
      <c r="C579" s="23">
        <f t="shared" si="416"/>
        <v>6664</v>
      </c>
      <c r="D579" s="23">
        <f t="shared" si="417"/>
        <v>3136</v>
      </c>
      <c r="E579" s="23">
        <v>400</v>
      </c>
      <c r="F579" s="25">
        <f t="shared" si="418"/>
        <v>6421</v>
      </c>
      <c r="G579" s="25">
        <v>0</v>
      </c>
      <c r="H579" s="37">
        <f t="shared" si="412"/>
        <v>55821</v>
      </c>
      <c r="I579" s="25">
        <v>1250</v>
      </c>
      <c r="J579" s="25">
        <f t="shared" si="413"/>
        <v>54571</v>
      </c>
      <c r="K579" s="25">
        <f t="shared" si="419"/>
        <v>4587</v>
      </c>
      <c r="L579" s="25"/>
      <c r="M579" s="23">
        <f t="shared" si="420"/>
        <v>6421</v>
      </c>
      <c r="N579" s="25">
        <v>500</v>
      </c>
      <c r="O579" s="25">
        <v>3088</v>
      </c>
      <c r="P579" s="23"/>
      <c r="Q579" s="23">
        <v>360</v>
      </c>
      <c r="R579" s="25">
        <v>200</v>
      </c>
      <c r="S579" s="25">
        <v>1</v>
      </c>
      <c r="T579" s="23">
        <f t="shared" si="414"/>
        <v>15157</v>
      </c>
      <c r="U579" s="24">
        <f t="shared" si="415"/>
        <v>39414</v>
      </c>
    </row>
    <row r="580" spans="1:21" ht="20.100000000000001" customHeight="1">
      <c r="A580" s="41">
        <v>44348</v>
      </c>
      <c r="B580" s="23">
        <v>39200</v>
      </c>
      <c r="C580" s="23">
        <f t="shared" si="416"/>
        <v>6664</v>
      </c>
      <c r="D580" s="23">
        <f t="shared" si="417"/>
        <v>3136</v>
      </c>
      <c r="E580" s="23">
        <v>400</v>
      </c>
      <c r="F580" s="25">
        <f t="shared" si="418"/>
        <v>6421</v>
      </c>
      <c r="G580" s="23"/>
      <c r="H580" s="37">
        <f t="shared" si="412"/>
        <v>55821</v>
      </c>
      <c r="I580" s="25">
        <v>1250</v>
      </c>
      <c r="J580" s="25">
        <f t="shared" si="413"/>
        <v>54571</v>
      </c>
      <c r="K580" s="25">
        <f t="shared" si="419"/>
        <v>4587</v>
      </c>
      <c r="L580" s="25"/>
      <c r="M580" s="23">
        <f t="shared" si="420"/>
        <v>6421</v>
      </c>
      <c r="N580" s="25">
        <v>500</v>
      </c>
      <c r="O580" s="25">
        <v>3088</v>
      </c>
      <c r="P580" s="23"/>
      <c r="Q580" s="23">
        <v>360</v>
      </c>
      <c r="R580" s="25">
        <v>200</v>
      </c>
      <c r="S580" s="25">
        <v>1</v>
      </c>
      <c r="T580" s="23">
        <f t="shared" si="414"/>
        <v>15157</v>
      </c>
      <c r="U580" s="24">
        <f t="shared" si="415"/>
        <v>39414</v>
      </c>
    </row>
    <row r="581" spans="1:21" ht="20.100000000000001" customHeight="1">
      <c r="A581" s="41">
        <v>44378</v>
      </c>
      <c r="B581" s="23">
        <v>40400</v>
      </c>
      <c r="C581" s="23">
        <f t="shared" si="416"/>
        <v>6868</v>
      </c>
      <c r="D581" s="23">
        <f t="shared" si="417"/>
        <v>3232</v>
      </c>
      <c r="E581" s="23">
        <v>400</v>
      </c>
      <c r="F581" s="25">
        <f t="shared" si="418"/>
        <v>6618</v>
      </c>
      <c r="G581" s="23"/>
      <c r="H581" s="37">
        <f t="shared" si="412"/>
        <v>57518</v>
      </c>
      <c r="I581" s="25">
        <v>1250</v>
      </c>
      <c r="J581" s="25">
        <f t="shared" si="413"/>
        <v>56268</v>
      </c>
      <c r="K581" s="25">
        <f t="shared" si="419"/>
        <v>4727</v>
      </c>
      <c r="L581" s="25"/>
      <c r="M581" s="23">
        <f t="shared" si="420"/>
        <v>6618</v>
      </c>
      <c r="N581" s="25">
        <v>500</v>
      </c>
      <c r="O581" s="25">
        <v>3088</v>
      </c>
      <c r="P581" s="23"/>
      <c r="Q581" s="23">
        <v>360</v>
      </c>
      <c r="R581" s="25">
        <v>200</v>
      </c>
      <c r="S581" s="25">
        <v>1</v>
      </c>
      <c r="T581" s="23">
        <f t="shared" si="414"/>
        <v>15494</v>
      </c>
      <c r="U581" s="24">
        <f t="shared" si="415"/>
        <v>40774</v>
      </c>
    </row>
    <row r="582" spans="1:21" ht="20.100000000000001" customHeight="1">
      <c r="A582" s="41">
        <v>44409</v>
      </c>
      <c r="B582" s="23">
        <v>40400</v>
      </c>
      <c r="C582" s="23">
        <f t="shared" si="416"/>
        <v>6868</v>
      </c>
      <c r="D582" s="23">
        <f t="shared" si="417"/>
        <v>3232</v>
      </c>
      <c r="E582" s="23">
        <v>400</v>
      </c>
      <c r="F582" s="25">
        <f t="shared" si="418"/>
        <v>6618</v>
      </c>
      <c r="G582" s="23">
        <v>33434</v>
      </c>
      <c r="H582" s="37">
        <f t="shared" si="412"/>
        <v>90952</v>
      </c>
      <c r="I582" s="25">
        <v>1250</v>
      </c>
      <c r="J582" s="25">
        <f t="shared" si="413"/>
        <v>89702</v>
      </c>
      <c r="K582" s="25">
        <f t="shared" si="419"/>
        <v>4727</v>
      </c>
      <c r="L582" s="25"/>
      <c r="M582" s="23">
        <f t="shared" si="420"/>
        <v>6618</v>
      </c>
      <c r="N582" s="25">
        <v>500</v>
      </c>
      <c r="O582" s="25">
        <v>3088</v>
      </c>
      <c r="P582" s="23"/>
      <c r="Q582" s="23">
        <v>360</v>
      </c>
      <c r="R582" s="25">
        <v>200</v>
      </c>
      <c r="S582" s="25">
        <v>1</v>
      </c>
      <c r="T582" s="23">
        <f t="shared" si="414"/>
        <v>15494</v>
      </c>
      <c r="U582" s="24">
        <f t="shared" si="415"/>
        <v>74208</v>
      </c>
    </row>
    <row r="583" spans="1:21" ht="20.100000000000001" customHeight="1">
      <c r="A583" s="41">
        <v>44440</v>
      </c>
      <c r="B583" s="23">
        <v>40400</v>
      </c>
      <c r="C583" s="23">
        <f t="shared" si="416"/>
        <v>6868</v>
      </c>
      <c r="D583" s="23">
        <f t="shared" si="417"/>
        <v>3232</v>
      </c>
      <c r="E583" s="23">
        <v>400</v>
      </c>
      <c r="F583" s="25">
        <f t="shared" si="418"/>
        <v>6618</v>
      </c>
      <c r="G583" s="23"/>
      <c r="H583" s="37">
        <f t="shared" si="412"/>
        <v>57518</v>
      </c>
      <c r="I583" s="25">
        <v>0</v>
      </c>
      <c r="J583" s="25">
        <f t="shared" si="413"/>
        <v>57518</v>
      </c>
      <c r="K583" s="25">
        <f t="shared" si="419"/>
        <v>4727</v>
      </c>
      <c r="L583" s="25"/>
      <c r="M583" s="23">
        <f t="shared" si="420"/>
        <v>6618</v>
      </c>
      <c r="N583" s="25">
        <v>500</v>
      </c>
      <c r="O583" s="25">
        <v>3088</v>
      </c>
      <c r="P583" s="23"/>
      <c r="Q583" s="23">
        <v>360</v>
      </c>
      <c r="R583" s="25">
        <v>200</v>
      </c>
      <c r="S583" s="25">
        <v>1</v>
      </c>
      <c r="T583" s="23">
        <f t="shared" si="414"/>
        <v>15494</v>
      </c>
      <c r="U583" s="24">
        <f t="shared" si="415"/>
        <v>42024</v>
      </c>
    </row>
    <row r="584" spans="1:21" ht="20.100000000000001" customHeight="1">
      <c r="A584" s="41">
        <v>44440</v>
      </c>
      <c r="B584" s="23">
        <v>37249</v>
      </c>
      <c r="C584" s="23">
        <v>0</v>
      </c>
      <c r="D584" s="23">
        <v>0</v>
      </c>
      <c r="E584" s="23">
        <v>0</v>
      </c>
      <c r="F584" s="25">
        <v>4641</v>
      </c>
      <c r="G584" s="23"/>
      <c r="H584" s="37">
        <f t="shared" si="412"/>
        <v>41890</v>
      </c>
      <c r="I584" s="25">
        <v>0</v>
      </c>
      <c r="J584" s="25">
        <f t="shared" ref="J584" si="421">H584-I584</f>
        <v>41890</v>
      </c>
      <c r="K584" s="25">
        <v>3481</v>
      </c>
      <c r="L584" s="25"/>
      <c r="M584" s="23">
        <f t="shared" si="420"/>
        <v>4641</v>
      </c>
      <c r="N584" s="25">
        <v>0</v>
      </c>
      <c r="O584" s="25">
        <v>0</v>
      </c>
      <c r="P584" s="23"/>
      <c r="Q584" s="23">
        <v>0</v>
      </c>
      <c r="R584" s="25">
        <v>0</v>
      </c>
      <c r="S584" s="25">
        <v>1</v>
      </c>
      <c r="T584" s="23">
        <f t="shared" ref="T584" si="422">S584+R584+Q584+P584+O584+N584+M584+L584+K584</f>
        <v>8123</v>
      </c>
      <c r="U584" s="24">
        <f t="shared" ref="U584" si="423">J584-T584</f>
        <v>33767</v>
      </c>
    </row>
    <row r="585" spans="1:21" ht="20.100000000000001" customHeight="1">
      <c r="A585" s="41">
        <v>44470</v>
      </c>
      <c r="B585" s="23">
        <v>40400</v>
      </c>
      <c r="C585" s="23">
        <f>ROUND((B585)*0.28,0)</f>
        <v>11312</v>
      </c>
      <c r="D585" s="23">
        <f>ROUND((B585)*0.09,0)</f>
        <v>3636</v>
      </c>
      <c r="E585" s="23">
        <v>400</v>
      </c>
      <c r="F585" s="25">
        <v>8515</v>
      </c>
      <c r="G585" s="23">
        <v>9100</v>
      </c>
      <c r="H585" s="37">
        <f t="shared" si="412"/>
        <v>73363</v>
      </c>
      <c r="I585" s="25">
        <v>0</v>
      </c>
      <c r="J585" s="25">
        <f t="shared" si="413"/>
        <v>73363</v>
      </c>
      <c r="K585" s="25">
        <f t="shared" si="419"/>
        <v>5172</v>
      </c>
      <c r="L585" s="25">
        <v>910</v>
      </c>
      <c r="M585" s="23">
        <f t="shared" si="420"/>
        <v>8515</v>
      </c>
      <c r="N585" s="25">
        <v>500</v>
      </c>
      <c r="O585" s="25">
        <v>3088</v>
      </c>
      <c r="P585" s="23"/>
      <c r="Q585" s="23">
        <v>360</v>
      </c>
      <c r="R585" s="25">
        <v>200</v>
      </c>
      <c r="S585" s="25">
        <v>1</v>
      </c>
      <c r="T585" s="23">
        <f t="shared" si="414"/>
        <v>18746</v>
      </c>
      <c r="U585" s="24">
        <f t="shared" si="415"/>
        <v>54617</v>
      </c>
    </row>
    <row r="586" spans="1:21" ht="20.100000000000001" customHeight="1">
      <c r="A586" s="41">
        <v>44501</v>
      </c>
      <c r="B586" s="23">
        <v>40400</v>
      </c>
      <c r="C586" s="23">
        <f t="shared" ref="C586:C589" si="424">ROUND((B586)*0.28,0)</f>
        <v>11312</v>
      </c>
      <c r="D586" s="23">
        <f t="shared" ref="D586:D589" si="425">ROUND((B586)*0.09,0)</f>
        <v>3636</v>
      </c>
      <c r="E586" s="23">
        <v>400</v>
      </c>
      <c r="F586" s="25">
        <f t="shared" si="418"/>
        <v>7240</v>
      </c>
      <c r="G586" s="23"/>
      <c r="H586" s="37">
        <f t="shared" si="412"/>
        <v>62988</v>
      </c>
      <c r="I586" s="25">
        <v>0</v>
      </c>
      <c r="J586" s="25">
        <f t="shared" si="413"/>
        <v>62988</v>
      </c>
      <c r="K586" s="25">
        <f t="shared" si="419"/>
        <v>5172</v>
      </c>
      <c r="L586" s="25"/>
      <c r="M586" s="23">
        <f t="shared" si="420"/>
        <v>7240</v>
      </c>
      <c r="N586" s="25">
        <v>500</v>
      </c>
      <c r="O586" s="25">
        <v>3088</v>
      </c>
      <c r="P586" s="23"/>
      <c r="Q586" s="23">
        <v>360</v>
      </c>
      <c r="R586" s="25">
        <v>200</v>
      </c>
      <c r="S586" s="25">
        <v>1</v>
      </c>
      <c r="T586" s="23">
        <f t="shared" si="414"/>
        <v>16561</v>
      </c>
      <c r="U586" s="24">
        <f t="shared" si="415"/>
        <v>46427</v>
      </c>
    </row>
    <row r="587" spans="1:21" ht="20.100000000000001" customHeight="1">
      <c r="A587" s="41">
        <v>44531</v>
      </c>
      <c r="B587" s="23">
        <v>40400</v>
      </c>
      <c r="C587" s="23">
        <f t="shared" si="424"/>
        <v>11312</v>
      </c>
      <c r="D587" s="23">
        <f t="shared" si="425"/>
        <v>3636</v>
      </c>
      <c r="E587" s="23">
        <v>400</v>
      </c>
      <c r="F587" s="25">
        <f t="shared" si="418"/>
        <v>7240</v>
      </c>
      <c r="G587" s="23"/>
      <c r="H587" s="37">
        <f t="shared" si="412"/>
        <v>62988</v>
      </c>
      <c r="I587" s="25">
        <v>1250</v>
      </c>
      <c r="J587" s="25">
        <f t="shared" si="413"/>
        <v>61738</v>
      </c>
      <c r="K587" s="25">
        <f t="shared" si="419"/>
        <v>5172</v>
      </c>
      <c r="L587" s="25"/>
      <c r="M587" s="23">
        <f t="shared" si="420"/>
        <v>7240</v>
      </c>
      <c r="N587" s="25">
        <v>500</v>
      </c>
      <c r="O587" s="25">
        <v>3088</v>
      </c>
      <c r="P587" s="23"/>
      <c r="Q587" s="23">
        <v>360</v>
      </c>
      <c r="R587" s="25">
        <v>200</v>
      </c>
      <c r="S587" s="25">
        <v>1</v>
      </c>
      <c r="T587" s="23">
        <f t="shared" si="414"/>
        <v>16561</v>
      </c>
      <c r="U587" s="24">
        <f t="shared" si="415"/>
        <v>45177</v>
      </c>
    </row>
    <row r="588" spans="1:21" ht="20.100000000000001" customHeight="1">
      <c r="A588" s="41">
        <v>44562</v>
      </c>
      <c r="B588" s="23">
        <v>40400</v>
      </c>
      <c r="C588" s="23">
        <f t="shared" si="424"/>
        <v>11312</v>
      </c>
      <c r="D588" s="23">
        <f t="shared" si="425"/>
        <v>3636</v>
      </c>
      <c r="E588" s="23">
        <v>400</v>
      </c>
      <c r="F588" s="25">
        <f t="shared" si="418"/>
        <v>7240</v>
      </c>
      <c r="G588" s="23"/>
      <c r="H588" s="37">
        <f t="shared" si="412"/>
        <v>62988</v>
      </c>
      <c r="I588" s="25">
        <v>1250</v>
      </c>
      <c r="J588" s="25">
        <f t="shared" si="413"/>
        <v>61738</v>
      </c>
      <c r="K588" s="25">
        <f t="shared" si="419"/>
        <v>5172</v>
      </c>
      <c r="L588" s="25"/>
      <c r="M588" s="23">
        <f t="shared" si="420"/>
        <v>7240</v>
      </c>
      <c r="N588" s="25">
        <v>500</v>
      </c>
      <c r="O588" s="25">
        <v>3088</v>
      </c>
      <c r="P588" s="23"/>
      <c r="Q588" s="23">
        <v>360</v>
      </c>
      <c r="R588" s="25">
        <v>200</v>
      </c>
      <c r="S588" s="25">
        <v>1</v>
      </c>
      <c r="T588" s="23">
        <f t="shared" si="414"/>
        <v>16561</v>
      </c>
      <c r="U588" s="24">
        <f t="shared" si="415"/>
        <v>45177</v>
      </c>
    </row>
    <row r="589" spans="1:21" ht="20.100000000000001" customHeight="1">
      <c r="A589" s="41">
        <v>44593</v>
      </c>
      <c r="B589" s="23">
        <v>40400</v>
      </c>
      <c r="C589" s="23">
        <f t="shared" si="424"/>
        <v>11312</v>
      </c>
      <c r="D589" s="23">
        <f t="shared" si="425"/>
        <v>3636</v>
      </c>
      <c r="E589" s="23">
        <v>400</v>
      </c>
      <c r="F589" s="25">
        <f t="shared" si="418"/>
        <v>7240</v>
      </c>
      <c r="G589" s="23"/>
      <c r="H589" s="37">
        <f t="shared" si="412"/>
        <v>62988</v>
      </c>
      <c r="I589" s="25">
        <v>1250</v>
      </c>
      <c r="J589" s="25">
        <f t="shared" si="413"/>
        <v>61738</v>
      </c>
      <c r="K589" s="25">
        <f t="shared" si="419"/>
        <v>5172</v>
      </c>
      <c r="L589" s="25"/>
      <c r="M589" s="23">
        <f t="shared" si="420"/>
        <v>7240</v>
      </c>
      <c r="N589" s="25">
        <v>500</v>
      </c>
      <c r="O589" s="25">
        <v>3088</v>
      </c>
      <c r="P589" s="23"/>
      <c r="Q589" s="23">
        <v>360</v>
      </c>
      <c r="R589" s="25">
        <v>300</v>
      </c>
      <c r="S589" s="25">
        <v>1</v>
      </c>
      <c r="T589" s="23">
        <f t="shared" si="414"/>
        <v>16661</v>
      </c>
      <c r="U589" s="24">
        <f t="shared" si="415"/>
        <v>45077</v>
      </c>
    </row>
    <row r="590" spans="1:21" ht="20.100000000000001" customHeight="1">
      <c r="A590" s="42" t="s">
        <v>4</v>
      </c>
      <c r="B590" s="24">
        <f>SUM(B577:B589)</f>
        <v>438849</v>
      </c>
      <c r="C590" s="24">
        <f t="shared" ref="C590:U590" si="426">SUM(C577:C589)</f>
        <v>90492</v>
      </c>
      <c r="D590" s="24">
        <f t="shared" si="426"/>
        <v>34148</v>
      </c>
      <c r="E590" s="24">
        <f t="shared" si="426"/>
        <v>4000</v>
      </c>
      <c r="F590" s="24">
        <f t="shared" si="426"/>
        <v>74812</v>
      </c>
      <c r="G590" s="24">
        <f t="shared" si="426"/>
        <v>42534</v>
      </c>
      <c r="H590" s="24">
        <f t="shared" si="426"/>
        <v>684835</v>
      </c>
      <c r="I590" s="24">
        <f t="shared" si="426"/>
        <v>8750</v>
      </c>
      <c r="J590" s="24">
        <f t="shared" si="426"/>
        <v>676085</v>
      </c>
      <c r="K590" s="24">
        <f t="shared" si="426"/>
        <v>52696</v>
      </c>
      <c r="L590" s="24">
        <f t="shared" si="426"/>
        <v>910</v>
      </c>
      <c r="M590" s="24">
        <f t="shared" si="426"/>
        <v>74812</v>
      </c>
      <c r="N590" s="24">
        <f t="shared" si="426"/>
        <v>5000</v>
      </c>
      <c r="O590" s="24">
        <f t="shared" si="426"/>
        <v>30880</v>
      </c>
      <c r="P590" s="24">
        <f t="shared" si="426"/>
        <v>0</v>
      </c>
      <c r="Q590" s="24">
        <f t="shared" si="426"/>
        <v>3600</v>
      </c>
      <c r="R590" s="24">
        <f t="shared" si="426"/>
        <v>2100</v>
      </c>
      <c r="S590" s="24">
        <f t="shared" si="426"/>
        <v>11</v>
      </c>
      <c r="T590" s="24">
        <f t="shared" si="426"/>
        <v>170009</v>
      </c>
      <c r="U590" s="24">
        <f t="shared" si="426"/>
        <v>506076</v>
      </c>
    </row>
    <row r="591" spans="1:21" ht="20.100000000000001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1:21" ht="20.100000000000001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ht="20.100000000000001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ht="20.100000000000001" customHeight="1">
      <c r="A594" s="69" t="s">
        <v>30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</row>
    <row r="595" spans="1:21" ht="20.100000000000001" customHeight="1">
      <c r="A595" s="69" t="s">
        <v>48</v>
      </c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</row>
    <row r="596" spans="1:21" ht="20.100000000000001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ht="20.100000000000001" customHeight="1">
      <c r="A597" s="18" t="s">
        <v>245</v>
      </c>
      <c r="B597" s="18"/>
      <c r="C597" s="18"/>
      <c r="D597" s="18"/>
      <c r="E597" s="18"/>
      <c r="F597" s="18"/>
      <c r="G597" s="18"/>
      <c r="H597" s="18"/>
      <c r="I597" s="31" t="s">
        <v>213</v>
      </c>
      <c r="J597" s="19"/>
      <c r="K597" s="19"/>
      <c r="L597" s="19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ht="20.100000000000001" customHeight="1">
      <c r="A598" s="18"/>
      <c r="B598" s="18"/>
      <c r="C598" s="18"/>
      <c r="D598" s="18"/>
      <c r="E598" s="18"/>
      <c r="F598" s="18"/>
      <c r="G598" s="18"/>
      <c r="H598" s="18"/>
      <c r="I598" s="31"/>
      <c r="J598" s="19"/>
      <c r="K598" s="19"/>
      <c r="L598" s="19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ht="39.950000000000003" customHeight="1">
      <c r="A599" s="54" t="s">
        <v>0</v>
      </c>
      <c r="B599" s="54" t="s">
        <v>1</v>
      </c>
      <c r="C599" s="54" t="s">
        <v>2</v>
      </c>
      <c r="D599" s="54" t="s">
        <v>3</v>
      </c>
      <c r="E599" s="54" t="s">
        <v>104</v>
      </c>
      <c r="F599" s="54" t="s">
        <v>144</v>
      </c>
      <c r="G599" s="54" t="s">
        <v>19</v>
      </c>
      <c r="H599" s="55" t="s">
        <v>4</v>
      </c>
      <c r="I599" s="54" t="s">
        <v>133</v>
      </c>
      <c r="J599" s="54" t="s">
        <v>5</v>
      </c>
      <c r="K599" s="54" t="s">
        <v>9</v>
      </c>
      <c r="L599" s="54" t="s">
        <v>17</v>
      </c>
      <c r="M599" s="54" t="s">
        <v>125</v>
      </c>
      <c r="N599" s="54" t="s">
        <v>28</v>
      </c>
      <c r="O599" s="54" t="s">
        <v>16</v>
      </c>
      <c r="P599" s="54" t="s">
        <v>143</v>
      </c>
      <c r="Q599" s="54" t="s">
        <v>6</v>
      </c>
      <c r="R599" s="54" t="s">
        <v>130</v>
      </c>
      <c r="S599" s="54" t="s">
        <v>121</v>
      </c>
      <c r="T599" s="54" t="s">
        <v>5</v>
      </c>
      <c r="U599" s="54" t="s">
        <v>7</v>
      </c>
    </row>
    <row r="600" spans="1:21" ht="20.100000000000001" customHeight="1">
      <c r="A600" s="41">
        <v>44256</v>
      </c>
      <c r="B600" s="23">
        <v>29600</v>
      </c>
      <c r="C600" s="23">
        <f>ROUND((B600)*0.17,0)</f>
        <v>5032</v>
      </c>
      <c r="D600" s="23"/>
      <c r="E600" s="23"/>
      <c r="F600" s="25">
        <f>ROUNDUP(((B600+C600)*0.14),0)</f>
        <v>4849</v>
      </c>
      <c r="G600" s="25"/>
      <c r="H600" s="37">
        <f t="shared" ref="H600:H609" si="427">SUM(B600:G600)</f>
        <v>39481</v>
      </c>
      <c r="I600" s="25"/>
      <c r="J600" s="25">
        <f t="shared" ref="J600:J609" si="428">H600-I600</f>
        <v>39481</v>
      </c>
      <c r="K600" s="25">
        <f>ROUNDUP(((B600+C600)*0.1),0)</f>
        <v>3464</v>
      </c>
      <c r="L600" s="25"/>
      <c r="M600" s="23">
        <f>F600</f>
        <v>4849</v>
      </c>
      <c r="N600" s="25"/>
      <c r="O600" s="25">
        <v>255</v>
      </c>
      <c r="P600" s="23"/>
      <c r="Q600" s="23">
        <v>360</v>
      </c>
      <c r="R600" s="25">
        <v>200</v>
      </c>
      <c r="S600" s="25">
        <v>1</v>
      </c>
      <c r="T600" s="50">
        <f t="shared" ref="T600:T609" si="429">S600+R600+Q600+P600+O600+N600+M600+L600+K600</f>
        <v>9129</v>
      </c>
      <c r="U600" s="24">
        <f t="shared" ref="U600:U609" si="430">J600-T600</f>
        <v>30352</v>
      </c>
    </row>
    <row r="601" spans="1:21" ht="20.100000000000001" customHeight="1">
      <c r="A601" s="41">
        <v>44287</v>
      </c>
      <c r="B601" s="23">
        <v>29600</v>
      </c>
      <c r="C601" s="23">
        <f t="shared" ref="C601:C605" si="431">ROUND((B601)*0.17,0)</f>
        <v>5032</v>
      </c>
      <c r="D601" s="23"/>
      <c r="E601" s="23"/>
      <c r="F601" s="25">
        <f t="shared" ref="F601:F609" si="432">ROUNDUP(((B601+C601)*0.14),0)</f>
        <v>4849</v>
      </c>
      <c r="G601" s="25"/>
      <c r="H601" s="37">
        <f t="shared" si="427"/>
        <v>39481</v>
      </c>
      <c r="I601" s="25"/>
      <c r="J601" s="25">
        <f t="shared" si="428"/>
        <v>39481</v>
      </c>
      <c r="K601" s="25">
        <f t="shared" ref="K601:K609" si="433">ROUNDUP(((B601+C601)*0.1),0)</f>
        <v>3464</v>
      </c>
      <c r="L601" s="25"/>
      <c r="M601" s="23">
        <f t="shared" ref="M601:M609" si="434">F601</f>
        <v>4849</v>
      </c>
      <c r="N601" s="25"/>
      <c r="O601" s="25">
        <v>255</v>
      </c>
      <c r="P601" s="23"/>
      <c r="Q601" s="23">
        <v>360</v>
      </c>
      <c r="R601" s="25">
        <v>200</v>
      </c>
      <c r="S601" s="25">
        <v>1</v>
      </c>
      <c r="T601" s="50">
        <f t="shared" si="429"/>
        <v>9129</v>
      </c>
      <c r="U601" s="24">
        <f t="shared" si="430"/>
        <v>30352</v>
      </c>
    </row>
    <row r="602" spans="1:21" ht="20.100000000000001" customHeight="1">
      <c r="A602" s="41">
        <v>44317</v>
      </c>
      <c r="B602" s="23">
        <v>29600</v>
      </c>
      <c r="C602" s="23">
        <f t="shared" si="431"/>
        <v>5032</v>
      </c>
      <c r="D602" s="23"/>
      <c r="E602" s="23"/>
      <c r="F602" s="25">
        <f t="shared" si="432"/>
        <v>4849</v>
      </c>
      <c r="G602" s="25"/>
      <c r="H602" s="37">
        <f t="shared" si="427"/>
        <v>39481</v>
      </c>
      <c r="I602" s="25"/>
      <c r="J602" s="25">
        <f t="shared" si="428"/>
        <v>39481</v>
      </c>
      <c r="K602" s="25">
        <f t="shared" si="433"/>
        <v>3464</v>
      </c>
      <c r="L602" s="25"/>
      <c r="M602" s="23">
        <f t="shared" si="434"/>
        <v>4849</v>
      </c>
      <c r="N602" s="25"/>
      <c r="O602" s="25">
        <v>255</v>
      </c>
      <c r="P602" s="23"/>
      <c r="Q602" s="23">
        <v>360</v>
      </c>
      <c r="R602" s="25">
        <v>200</v>
      </c>
      <c r="S602" s="25">
        <v>1</v>
      </c>
      <c r="T602" s="50">
        <f t="shared" si="429"/>
        <v>9129</v>
      </c>
      <c r="U602" s="24">
        <f t="shared" si="430"/>
        <v>30352</v>
      </c>
    </row>
    <row r="603" spans="1:21" ht="20.100000000000001" customHeight="1">
      <c r="A603" s="41">
        <v>44348</v>
      </c>
      <c r="B603" s="23">
        <v>29600</v>
      </c>
      <c r="C603" s="23">
        <f t="shared" si="431"/>
        <v>5032</v>
      </c>
      <c r="D603" s="23"/>
      <c r="E603" s="23"/>
      <c r="F603" s="25">
        <f t="shared" si="432"/>
        <v>4849</v>
      </c>
      <c r="G603" s="23"/>
      <c r="H603" s="37">
        <f t="shared" si="427"/>
        <v>39481</v>
      </c>
      <c r="I603" s="25"/>
      <c r="J603" s="25">
        <f t="shared" si="428"/>
        <v>39481</v>
      </c>
      <c r="K603" s="25">
        <f t="shared" si="433"/>
        <v>3464</v>
      </c>
      <c r="L603" s="25"/>
      <c r="M603" s="23">
        <f t="shared" si="434"/>
        <v>4849</v>
      </c>
      <c r="N603" s="25"/>
      <c r="O603" s="25">
        <v>255</v>
      </c>
      <c r="P603" s="23"/>
      <c r="Q603" s="23">
        <v>360</v>
      </c>
      <c r="R603" s="25">
        <v>200</v>
      </c>
      <c r="S603" s="25">
        <v>1</v>
      </c>
      <c r="T603" s="50">
        <f t="shared" si="429"/>
        <v>9129</v>
      </c>
      <c r="U603" s="24">
        <f t="shared" si="430"/>
        <v>30352</v>
      </c>
    </row>
    <row r="604" spans="1:21" ht="20.100000000000001" customHeight="1">
      <c r="A604" s="41">
        <v>44378</v>
      </c>
      <c r="B604" s="23">
        <v>30500</v>
      </c>
      <c r="C604" s="23">
        <f t="shared" si="431"/>
        <v>5185</v>
      </c>
      <c r="D604" s="23"/>
      <c r="E604" s="23"/>
      <c r="F604" s="25">
        <f t="shared" si="432"/>
        <v>4996</v>
      </c>
      <c r="G604" s="23"/>
      <c r="H604" s="37">
        <f t="shared" si="427"/>
        <v>40681</v>
      </c>
      <c r="I604" s="25"/>
      <c r="J604" s="25">
        <f t="shared" si="428"/>
        <v>40681</v>
      </c>
      <c r="K604" s="25">
        <f t="shared" si="433"/>
        <v>3569</v>
      </c>
      <c r="L604" s="25"/>
      <c r="M604" s="23">
        <f t="shared" si="434"/>
        <v>4996</v>
      </c>
      <c r="N604" s="25"/>
      <c r="O604" s="25">
        <v>255</v>
      </c>
      <c r="P604" s="23"/>
      <c r="Q604" s="23">
        <v>360</v>
      </c>
      <c r="R604" s="25">
        <v>200</v>
      </c>
      <c r="S604" s="25">
        <v>1</v>
      </c>
      <c r="T604" s="50">
        <f t="shared" si="429"/>
        <v>9381</v>
      </c>
      <c r="U604" s="24">
        <f t="shared" si="430"/>
        <v>31300</v>
      </c>
    </row>
    <row r="605" spans="1:21" ht="47.25" customHeight="1">
      <c r="A605" s="43" t="s">
        <v>112</v>
      </c>
      <c r="B605" s="23">
        <v>61000</v>
      </c>
      <c r="C605" s="23">
        <f t="shared" si="431"/>
        <v>10370</v>
      </c>
      <c r="D605" s="23"/>
      <c r="E605" s="23"/>
      <c r="F605" s="25">
        <f t="shared" si="432"/>
        <v>9992</v>
      </c>
      <c r="G605" s="23"/>
      <c r="H605" s="37">
        <f t="shared" si="427"/>
        <v>81362</v>
      </c>
      <c r="I605" s="25"/>
      <c r="J605" s="25">
        <f t="shared" si="428"/>
        <v>81362</v>
      </c>
      <c r="K605" s="25">
        <v>7138</v>
      </c>
      <c r="L605" s="25"/>
      <c r="M605" s="23">
        <f t="shared" si="434"/>
        <v>9992</v>
      </c>
      <c r="N605" s="25"/>
      <c r="O605" s="25">
        <v>510</v>
      </c>
      <c r="P605" s="23"/>
      <c r="Q605" s="23">
        <v>720</v>
      </c>
      <c r="R605" s="25">
        <v>400</v>
      </c>
      <c r="S605" s="25">
        <v>2</v>
      </c>
      <c r="T605" s="50">
        <f t="shared" si="429"/>
        <v>18762</v>
      </c>
      <c r="U605" s="24">
        <f t="shared" si="430"/>
        <v>62600</v>
      </c>
    </row>
    <row r="606" spans="1:21" ht="36.75" customHeight="1">
      <c r="A606" s="43" t="s">
        <v>119</v>
      </c>
      <c r="B606" s="23">
        <v>61000</v>
      </c>
      <c r="C606" s="23">
        <f>ROUND((B606)*0.28,0)</f>
        <v>17080</v>
      </c>
      <c r="D606" s="23"/>
      <c r="E606" s="23"/>
      <c r="F606" s="25">
        <f t="shared" si="432"/>
        <v>10932</v>
      </c>
      <c r="G606" s="23">
        <v>7175</v>
      </c>
      <c r="H606" s="37">
        <f t="shared" si="427"/>
        <v>96187</v>
      </c>
      <c r="I606" s="25"/>
      <c r="J606" s="25">
        <f t="shared" si="428"/>
        <v>96187</v>
      </c>
      <c r="K606" s="25">
        <f t="shared" si="433"/>
        <v>7808</v>
      </c>
      <c r="L606" s="25">
        <v>720</v>
      </c>
      <c r="M606" s="23">
        <f t="shared" si="434"/>
        <v>10932</v>
      </c>
      <c r="N606" s="25"/>
      <c r="O606" s="25">
        <f>240+270</f>
        <v>510</v>
      </c>
      <c r="P606" s="23"/>
      <c r="Q606" s="23">
        <v>720</v>
      </c>
      <c r="R606" s="25">
        <v>400</v>
      </c>
      <c r="S606" s="25">
        <v>2</v>
      </c>
      <c r="T606" s="50">
        <f t="shared" si="429"/>
        <v>21092</v>
      </c>
      <c r="U606" s="24">
        <f t="shared" si="430"/>
        <v>75095</v>
      </c>
    </row>
    <row r="607" spans="1:21" ht="20.100000000000001" customHeight="1">
      <c r="A607" s="41">
        <v>44531</v>
      </c>
      <c r="B607" s="23">
        <v>30500</v>
      </c>
      <c r="C607" s="23">
        <f t="shared" ref="C607:C609" si="435">ROUND((B607)*0.28,0)</f>
        <v>8540</v>
      </c>
      <c r="D607" s="23"/>
      <c r="E607" s="23"/>
      <c r="F607" s="25">
        <v>6677</v>
      </c>
      <c r="G607" s="23">
        <v>26207</v>
      </c>
      <c r="H607" s="37">
        <f t="shared" si="427"/>
        <v>71924</v>
      </c>
      <c r="I607" s="25"/>
      <c r="J607" s="25">
        <f t="shared" si="428"/>
        <v>71924</v>
      </c>
      <c r="K607" s="25">
        <f t="shared" si="433"/>
        <v>3904</v>
      </c>
      <c r="L607" s="25">
        <v>1211</v>
      </c>
      <c r="M607" s="23">
        <f t="shared" si="434"/>
        <v>6677</v>
      </c>
      <c r="N607" s="25"/>
      <c r="O607" s="25">
        <v>255</v>
      </c>
      <c r="P607" s="23"/>
      <c r="Q607" s="23">
        <v>360</v>
      </c>
      <c r="R607" s="25">
        <v>200</v>
      </c>
      <c r="S607" s="25">
        <v>1</v>
      </c>
      <c r="T607" s="50">
        <f t="shared" si="429"/>
        <v>12608</v>
      </c>
      <c r="U607" s="24">
        <f t="shared" si="430"/>
        <v>59316</v>
      </c>
    </row>
    <row r="608" spans="1:21" ht="20.100000000000001" customHeight="1">
      <c r="A608" s="41">
        <v>44562</v>
      </c>
      <c r="B608" s="23">
        <v>30500</v>
      </c>
      <c r="C608" s="23">
        <f t="shared" si="435"/>
        <v>8540</v>
      </c>
      <c r="D608" s="23"/>
      <c r="E608" s="23"/>
      <c r="F608" s="25">
        <f t="shared" si="432"/>
        <v>5466</v>
      </c>
      <c r="G608" s="23"/>
      <c r="H608" s="37">
        <f t="shared" si="427"/>
        <v>44506</v>
      </c>
      <c r="I608" s="25"/>
      <c r="J608" s="25">
        <f t="shared" si="428"/>
        <v>44506</v>
      </c>
      <c r="K608" s="25">
        <f t="shared" si="433"/>
        <v>3904</v>
      </c>
      <c r="L608" s="25"/>
      <c r="M608" s="23">
        <f t="shared" si="434"/>
        <v>5466</v>
      </c>
      <c r="N608" s="25"/>
      <c r="O608" s="25">
        <v>120</v>
      </c>
      <c r="P608" s="23"/>
      <c r="Q608" s="23">
        <v>360</v>
      </c>
      <c r="R608" s="25">
        <v>200</v>
      </c>
      <c r="S608" s="25">
        <v>1</v>
      </c>
      <c r="T608" s="50">
        <f t="shared" si="429"/>
        <v>10051</v>
      </c>
      <c r="U608" s="24">
        <f t="shared" si="430"/>
        <v>34455</v>
      </c>
    </row>
    <row r="609" spans="1:21" ht="20.100000000000001" customHeight="1">
      <c r="A609" s="41">
        <v>44593</v>
      </c>
      <c r="B609" s="23">
        <v>30500</v>
      </c>
      <c r="C609" s="23">
        <f t="shared" si="435"/>
        <v>8540</v>
      </c>
      <c r="D609" s="23"/>
      <c r="E609" s="23"/>
      <c r="F609" s="25">
        <f t="shared" si="432"/>
        <v>5466</v>
      </c>
      <c r="G609" s="23"/>
      <c r="H609" s="37">
        <f t="shared" si="427"/>
        <v>44506</v>
      </c>
      <c r="I609" s="23"/>
      <c r="J609" s="25">
        <f t="shared" si="428"/>
        <v>44506</v>
      </c>
      <c r="K609" s="25">
        <f t="shared" si="433"/>
        <v>3904</v>
      </c>
      <c r="L609" s="23"/>
      <c r="M609" s="23">
        <f t="shared" si="434"/>
        <v>5466</v>
      </c>
      <c r="N609" s="25"/>
      <c r="O609" s="25">
        <v>255</v>
      </c>
      <c r="P609" s="23"/>
      <c r="Q609" s="23">
        <v>360</v>
      </c>
      <c r="R609" s="25">
        <v>300</v>
      </c>
      <c r="S609" s="25">
        <v>1</v>
      </c>
      <c r="T609" s="50">
        <f t="shared" si="429"/>
        <v>10286</v>
      </c>
      <c r="U609" s="24">
        <f t="shared" si="430"/>
        <v>34220</v>
      </c>
    </row>
    <row r="610" spans="1:21" ht="20.100000000000001" customHeight="1">
      <c r="A610" s="42" t="s">
        <v>4</v>
      </c>
      <c r="B610" s="24">
        <f>SUM(B600:B609)</f>
        <v>362400</v>
      </c>
      <c r="C610" s="24">
        <f t="shared" ref="C610" si="436">SUM(C600:C609)</f>
        <v>78383</v>
      </c>
      <c r="D610" s="24">
        <f t="shared" ref="D610" si="437">SUM(D600:D609)</f>
        <v>0</v>
      </c>
      <c r="E610" s="24">
        <f t="shared" ref="E610" si="438">SUM(E600:E609)</f>
        <v>0</v>
      </c>
      <c r="F610" s="24">
        <f t="shared" ref="F610" si="439">SUM(F600:F609)</f>
        <v>62925</v>
      </c>
      <c r="G610" s="24">
        <f t="shared" ref="G610" si="440">SUM(G600:G609)</f>
        <v>33382</v>
      </c>
      <c r="H610" s="24">
        <f t="shared" ref="H610:U610" si="441">SUM(H600:H609)</f>
        <v>537090</v>
      </c>
      <c r="I610" s="24">
        <f t="shared" si="441"/>
        <v>0</v>
      </c>
      <c r="J610" s="24">
        <f t="shared" si="441"/>
        <v>537090</v>
      </c>
      <c r="K610" s="24">
        <f t="shared" si="441"/>
        <v>44083</v>
      </c>
      <c r="L610" s="24">
        <f t="shared" si="441"/>
        <v>1931</v>
      </c>
      <c r="M610" s="24">
        <f t="shared" si="441"/>
        <v>62925</v>
      </c>
      <c r="N610" s="24">
        <f t="shared" si="441"/>
        <v>0</v>
      </c>
      <c r="O610" s="24">
        <f t="shared" si="441"/>
        <v>2925</v>
      </c>
      <c r="P610" s="24">
        <f t="shared" si="441"/>
        <v>0</v>
      </c>
      <c r="Q610" s="24">
        <f t="shared" si="441"/>
        <v>4320</v>
      </c>
      <c r="R610" s="24">
        <f t="shared" si="441"/>
        <v>2500</v>
      </c>
      <c r="S610" s="24">
        <f t="shared" si="441"/>
        <v>12</v>
      </c>
      <c r="T610" s="24">
        <f t="shared" si="441"/>
        <v>118696</v>
      </c>
      <c r="U610" s="24">
        <f t="shared" si="441"/>
        <v>418394</v>
      </c>
    </row>
    <row r="611" spans="1:21" ht="20.100000000000001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pans="1:21" ht="20.100000000000001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pans="1:21" ht="20.100000000000001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pans="1:21" ht="20.100000000000001" customHeight="1">
      <c r="A614" s="69" t="s">
        <v>30</v>
      </c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</row>
    <row r="615" spans="1:21" ht="20.100000000000001" customHeight="1">
      <c r="A615" s="69" t="s">
        <v>48</v>
      </c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</row>
    <row r="616" spans="1:21" ht="20.100000000000001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1:21" ht="20.100000000000001" customHeight="1">
      <c r="A617" s="18" t="s">
        <v>246</v>
      </c>
      <c r="B617" s="18"/>
      <c r="C617" s="18"/>
      <c r="D617" s="18"/>
      <c r="E617" s="18"/>
      <c r="F617" s="18"/>
      <c r="G617" s="18"/>
      <c r="H617" s="18"/>
      <c r="I617" s="31" t="s">
        <v>247</v>
      </c>
      <c r="J617" s="19"/>
      <c r="K617" s="19"/>
      <c r="L617" s="19"/>
      <c r="M617" s="18"/>
      <c r="N617" s="18"/>
      <c r="O617" s="18"/>
      <c r="P617" s="18"/>
      <c r="Q617" s="18"/>
      <c r="R617" s="18"/>
      <c r="S617" s="18"/>
      <c r="T617" s="18"/>
      <c r="U617" s="18"/>
    </row>
    <row r="618" spans="1:21" ht="20.100000000000001" customHeight="1">
      <c r="A618" s="18"/>
      <c r="B618" s="18"/>
      <c r="C618" s="18"/>
      <c r="D618" s="18"/>
      <c r="E618" s="18"/>
      <c r="F618" s="18"/>
      <c r="G618" s="18"/>
      <c r="H618" s="18"/>
      <c r="I618" s="31"/>
      <c r="J618" s="19"/>
      <c r="K618" s="19"/>
      <c r="L618" s="19"/>
      <c r="M618" s="18"/>
      <c r="N618" s="18"/>
      <c r="O618" s="18"/>
      <c r="P618" s="18"/>
      <c r="Q618" s="18"/>
      <c r="R618" s="18"/>
      <c r="S618" s="18"/>
      <c r="T618" s="18"/>
      <c r="U618" s="18"/>
    </row>
    <row r="619" spans="1:21" ht="39.950000000000003" customHeight="1">
      <c r="A619" s="54" t="s">
        <v>0</v>
      </c>
      <c r="B619" s="54" t="s">
        <v>1</v>
      </c>
      <c r="C619" s="54" t="s">
        <v>2</v>
      </c>
      <c r="D619" s="54" t="s">
        <v>3</v>
      </c>
      <c r="E619" s="54" t="s">
        <v>104</v>
      </c>
      <c r="F619" s="54" t="s">
        <v>144</v>
      </c>
      <c r="G619" s="54" t="s">
        <v>19</v>
      </c>
      <c r="H619" s="55" t="s">
        <v>4</v>
      </c>
      <c r="I619" s="54" t="s">
        <v>133</v>
      </c>
      <c r="J619" s="54" t="s">
        <v>5</v>
      </c>
      <c r="K619" s="54" t="s">
        <v>9</v>
      </c>
      <c r="L619" s="54" t="s">
        <v>17</v>
      </c>
      <c r="M619" s="54" t="s">
        <v>125</v>
      </c>
      <c r="N619" s="54" t="s">
        <v>28</v>
      </c>
      <c r="O619" s="54" t="s">
        <v>16</v>
      </c>
      <c r="P619" s="54" t="s">
        <v>143</v>
      </c>
      <c r="Q619" s="54" t="s">
        <v>6</v>
      </c>
      <c r="R619" s="54" t="s">
        <v>130</v>
      </c>
      <c r="S619" s="54" t="s">
        <v>121</v>
      </c>
      <c r="T619" s="54" t="s">
        <v>5</v>
      </c>
      <c r="U619" s="54" t="s">
        <v>7</v>
      </c>
    </row>
    <row r="620" spans="1:21" ht="20.100000000000001" customHeight="1">
      <c r="A620" s="41">
        <v>44256</v>
      </c>
      <c r="B620" s="23">
        <v>21600</v>
      </c>
      <c r="C620" s="23">
        <f>ROUND((B620)*0.17,0)</f>
        <v>3672</v>
      </c>
      <c r="D620" s="23"/>
      <c r="E620" s="23"/>
      <c r="F620" s="25">
        <f>ROUNDUP(((B620+C620)*0.14),0)</f>
        <v>3539</v>
      </c>
      <c r="G620" s="25"/>
      <c r="H620" s="37">
        <f t="shared" ref="H620:H631" si="442">SUM(B620:G620)</f>
        <v>28811</v>
      </c>
      <c r="I620" s="25"/>
      <c r="J620" s="25">
        <f t="shared" ref="J620:J631" si="443">H620-I620</f>
        <v>28811</v>
      </c>
      <c r="K620" s="25">
        <f>ROUNDUP(((B620+C620)*0.1),0)</f>
        <v>2528</v>
      </c>
      <c r="L620" s="25"/>
      <c r="M620" s="23">
        <f>F620</f>
        <v>3539</v>
      </c>
      <c r="N620" s="25"/>
      <c r="O620" s="25">
        <v>255</v>
      </c>
      <c r="P620" s="23"/>
      <c r="Q620" s="23">
        <v>240</v>
      </c>
      <c r="R620" s="25">
        <v>200</v>
      </c>
      <c r="S620" s="25">
        <v>1</v>
      </c>
      <c r="T620" s="50">
        <f t="shared" ref="T620:T631" si="444">S620+R620+Q620+P620+O620+N620+M620+L620+K620</f>
        <v>6763</v>
      </c>
      <c r="U620" s="24">
        <f t="shared" ref="U620:U631" si="445">J620-T620</f>
        <v>22048</v>
      </c>
    </row>
    <row r="621" spans="1:21" ht="20.100000000000001" customHeight="1">
      <c r="A621" s="41">
        <v>44287</v>
      </c>
      <c r="B621" s="23">
        <v>21600</v>
      </c>
      <c r="C621" s="23">
        <f t="shared" ref="C621:C626" si="446">ROUND((B621)*0.17,0)</f>
        <v>3672</v>
      </c>
      <c r="D621" s="23"/>
      <c r="E621" s="23"/>
      <c r="F621" s="25">
        <f>ROUNDUP(((B621+C621)*0.14),0)+612</f>
        <v>4151</v>
      </c>
      <c r="G621" s="25">
        <v>4412</v>
      </c>
      <c r="H621" s="37">
        <f t="shared" si="442"/>
        <v>33835</v>
      </c>
      <c r="I621" s="23"/>
      <c r="J621" s="25">
        <f t="shared" si="443"/>
        <v>33835</v>
      </c>
      <c r="K621" s="25">
        <f>ROUNDUP(((B621+C621)*0.1),0)+436</f>
        <v>2964</v>
      </c>
      <c r="L621" s="23"/>
      <c r="M621" s="23">
        <f t="shared" ref="M621:M631" si="447">F621</f>
        <v>4151</v>
      </c>
      <c r="N621" s="23"/>
      <c r="O621" s="25">
        <v>255</v>
      </c>
      <c r="P621" s="23"/>
      <c r="Q621" s="23">
        <v>240</v>
      </c>
      <c r="R621" s="25">
        <v>200</v>
      </c>
      <c r="S621" s="25">
        <v>1</v>
      </c>
      <c r="T621" s="50">
        <f t="shared" si="444"/>
        <v>7811</v>
      </c>
      <c r="U621" s="24">
        <f t="shared" si="445"/>
        <v>26024</v>
      </c>
    </row>
    <row r="622" spans="1:21" ht="20.100000000000001" customHeight="1">
      <c r="A622" s="41">
        <v>44317</v>
      </c>
      <c r="B622" s="23">
        <v>21600</v>
      </c>
      <c r="C622" s="23">
        <f t="shared" si="446"/>
        <v>3672</v>
      </c>
      <c r="D622" s="23"/>
      <c r="E622" s="23"/>
      <c r="F622" s="25">
        <f t="shared" ref="F622:F631" si="448">ROUNDUP(((B622+C622)*0.14),0)</f>
        <v>3539</v>
      </c>
      <c r="G622" s="25"/>
      <c r="H622" s="37">
        <f t="shared" si="442"/>
        <v>28811</v>
      </c>
      <c r="I622" s="25"/>
      <c r="J622" s="25">
        <f t="shared" si="443"/>
        <v>28811</v>
      </c>
      <c r="K622" s="25">
        <f t="shared" ref="K622:K631" si="449">ROUNDUP(((B622+C622)*0.1),0)</f>
        <v>2528</v>
      </c>
      <c r="L622" s="25"/>
      <c r="M622" s="23">
        <f t="shared" si="447"/>
        <v>3539</v>
      </c>
      <c r="N622" s="25"/>
      <c r="O622" s="25">
        <v>255</v>
      </c>
      <c r="P622" s="23"/>
      <c r="Q622" s="23">
        <v>240</v>
      </c>
      <c r="R622" s="25">
        <v>200</v>
      </c>
      <c r="S622" s="25">
        <v>1</v>
      </c>
      <c r="T622" s="50">
        <f t="shared" si="444"/>
        <v>6763</v>
      </c>
      <c r="U622" s="24">
        <f t="shared" si="445"/>
        <v>22048</v>
      </c>
    </row>
    <row r="623" spans="1:21" ht="20.100000000000001" customHeight="1">
      <c r="A623" s="41">
        <v>44348</v>
      </c>
      <c r="B623" s="23">
        <v>21600</v>
      </c>
      <c r="C623" s="23">
        <f t="shared" si="446"/>
        <v>3672</v>
      </c>
      <c r="D623" s="23"/>
      <c r="E623" s="23"/>
      <c r="F623" s="25">
        <f t="shared" si="448"/>
        <v>3539</v>
      </c>
      <c r="G623" s="23"/>
      <c r="H623" s="37">
        <f t="shared" si="442"/>
        <v>28811</v>
      </c>
      <c r="I623" s="23"/>
      <c r="J623" s="25">
        <f t="shared" si="443"/>
        <v>28811</v>
      </c>
      <c r="K623" s="25">
        <f t="shared" si="449"/>
        <v>2528</v>
      </c>
      <c r="L623" s="23"/>
      <c r="M623" s="23">
        <f t="shared" si="447"/>
        <v>3539</v>
      </c>
      <c r="N623" s="23"/>
      <c r="O623" s="25">
        <v>255</v>
      </c>
      <c r="P623" s="23"/>
      <c r="Q623" s="23">
        <v>240</v>
      </c>
      <c r="R623" s="25">
        <v>200</v>
      </c>
      <c r="S623" s="25">
        <v>1</v>
      </c>
      <c r="T623" s="50">
        <f t="shared" si="444"/>
        <v>6763</v>
      </c>
      <c r="U623" s="24">
        <f t="shared" si="445"/>
        <v>22048</v>
      </c>
    </row>
    <row r="624" spans="1:21" ht="20.100000000000001" customHeight="1">
      <c r="A624" s="41">
        <v>44378</v>
      </c>
      <c r="B624" s="23">
        <v>22200</v>
      </c>
      <c r="C624" s="23">
        <f t="shared" si="446"/>
        <v>3774</v>
      </c>
      <c r="D624" s="23"/>
      <c r="E624" s="23"/>
      <c r="F624" s="25">
        <f t="shared" si="448"/>
        <v>3637</v>
      </c>
      <c r="G624" s="23"/>
      <c r="H624" s="37">
        <f t="shared" si="442"/>
        <v>29611</v>
      </c>
      <c r="I624" s="25"/>
      <c r="J624" s="25">
        <f t="shared" si="443"/>
        <v>29611</v>
      </c>
      <c r="K624" s="25">
        <f t="shared" si="449"/>
        <v>2598</v>
      </c>
      <c r="L624" s="25"/>
      <c r="M624" s="23">
        <f t="shared" si="447"/>
        <v>3637</v>
      </c>
      <c r="N624" s="25"/>
      <c r="O624" s="25">
        <v>255</v>
      </c>
      <c r="P624" s="23"/>
      <c r="Q624" s="23">
        <v>240</v>
      </c>
      <c r="R624" s="25">
        <v>200</v>
      </c>
      <c r="S624" s="25">
        <v>1</v>
      </c>
      <c r="T624" s="50">
        <f t="shared" si="444"/>
        <v>6931</v>
      </c>
      <c r="U624" s="24">
        <f t="shared" si="445"/>
        <v>22680</v>
      </c>
    </row>
    <row r="625" spans="1:21" ht="20.100000000000001" customHeight="1">
      <c r="A625" s="41">
        <v>44409</v>
      </c>
      <c r="B625" s="23">
        <v>22200</v>
      </c>
      <c r="C625" s="23">
        <f t="shared" si="446"/>
        <v>3774</v>
      </c>
      <c r="D625" s="23"/>
      <c r="E625" s="23"/>
      <c r="F625" s="25">
        <f t="shared" si="448"/>
        <v>3637</v>
      </c>
      <c r="G625" s="23">
        <v>17311</v>
      </c>
      <c r="H625" s="37">
        <f t="shared" si="442"/>
        <v>46922</v>
      </c>
      <c r="I625" s="25"/>
      <c r="J625" s="25">
        <f t="shared" si="443"/>
        <v>46922</v>
      </c>
      <c r="K625" s="25">
        <f t="shared" si="449"/>
        <v>2598</v>
      </c>
      <c r="L625" s="25"/>
      <c r="M625" s="23">
        <f t="shared" si="447"/>
        <v>3637</v>
      </c>
      <c r="N625" s="25"/>
      <c r="O625" s="25">
        <v>255</v>
      </c>
      <c r="P625" s="23"/>
      <c r="Q625" s="23">
        <v>240</v>
      </c>
      <c r="R625" s="25">
        <v>200</v>
      </c>
      <c r="S625" s="25">
        <v>1</v>
      </c>
      <c r="T625" s="50">
        <f t="shared" si="444"/>
        <v>6931</v>
      </c>
      <c r="U625" s="24">
        <f t="shared" si="445"/>
        <v>39991</v>
      </c>
    </row>
    <row r="626" spans="1:21" ht="20.100000000000001" customHeight="1">
      <c r="A626" s="41">
        <v>44440</v>
      </c>
      <c r="B626" s="23">
        <v>22200</v>
      </c>
      <c r="C626" s="23">
        <f t="shared" si="446"/>
        <v>3774</v>
      </c>
      <c r="D626" s="23"/>
      <c r="E626" s="23"/>
      <c r="F626" s="25">
        <f t="shared" si="448"/>
        <v>3637</v>
      </c>
      <c r="G626" s="23"/>
      <c r="H626" s="37">
        <f t="shared" si="442"/>
        <v>29611</v>
      </c>
      <c r="I626" s="25"/>
      <c r="J626" s="25">
        <f t="shared" si="443"/>
        <v>29611</v>
      </c>
      <c r="K626" s="25">
        <f t="shared" si="449"/>
        <v>2598</v>
      </c>
      <c r="L626" s="25"/>
      <c r="M626" s="23">
        <f t="shared" si="447"/>
        <v>3637</v>
      </c>
      <c r="N626" s="25"/>
      <c r="O626" s="25">
        <v>120</v>
      </c>
      <c r="P626" s="23"/>
      <c r="Q626" s="23">
        <v>240</v>
      </c>
      <c r="R626" s="25">
        <v>200</v>
      </c>
      <c r="S626" s="25">
        <v>1</v>
      </c>
      <c r="T626" s="50">
        <f t="shared" si="444"/>
        <v>6796</v>
      </c>
      <c r="U626" s="24">
        <f t="shared" si="445"/>
        <v>22815</v>
      </c>
    </row>
    <row r="627" spans="1:21" ht="20.100000000000001" customHeight="1">
      <c r="A627" s="41">
        <v>44470</v>
      </c>
      <c r="B627" s="23">
        <v>22200</v>
      </c>
      <c r="C627" s="23">
        <f>ROUND((B627)*0.28,0)</f>
        <v>6216</v>
      </c>
      <c r="D627" s="23"/>
      <c r="E627" s="23"/>
      <c r="F627" s="25">
        <v>4694</v>
      </c>
      <c r="G627" s="23">
        <v>5075</v>
      </c>
      <c r="H627" s="37">
        <f t="shared" si="442"/>
        <v>38185</v>
      </c>
      <c r="I627" s="25"/>
      <c r="J627" s="25">
        <f t="shared" si="443"/>
        <v>38185</v>
      </c>
      <c r="K627" s="25">
        <f t="shared" si="449"/>
        <v>2842</v>
      </c>
      <c r="L627" s="25">
        <v>510</v>
      </c>
      <c r="M627" s="23">
        <f t="shared" si="447"/>
        <v>4694</v>
      </c>
      <c r="N627" s="25"/>
      <c r="O627" s="25">
        <v>120</v>
      </c>
      <c r="P627" s="23"/>
      <c r="Q627" s="23">
        <v>240</v>
      </c>
      <c r="R627" s="25">
        <v>200</v>
      </c>
      <c r="S627" s="25">
        <v>1</v>
      </c>
      <c r="T627" s="50">
        <f t="shared" si="444"/>
        <v>8607</v>
      </c>
      <c r="U627" s="24">
        <f t="shared" si="445"/>
        <v>29578</v>
      </c>
    </row>
    <row r="628" spans="1:21" ht="20.100000000000001" customHeight="1">
      <c r="A628" s="41">
        <v>44501</v>
      </c>
      <c r="B628" s="23">
        <v>22200</v>
      </c>
      <c r="C628" s="23">
        <f t="shared" ref="C628:C631" si="450">ROUND((B628)*0.28,0)</f>
        <v>6216</v>
      </c>
      <c r="D628" s="23"/>
      <c r="E628" s="23"/>
      <c r="F628" s="25">
        <f t="shared" si="448"/>
        <v>3979</v>
      </c>
      <c r="G628" s="23"/>
      <c r="H628" s="37">
        <f t="shared" si="442"/>
        <v>32395</v>
      </c>
      <c r="I628" s="25"/>
      <c r="J628" s="25">
        <f t="shared" si="443"/>
        <v>32395</v>
      </c>
      <c r="K628" s="25">
        <f t="shared" si="449"/>
        <v>2842</v>
      </c>
      <c r="L628" s="25"/>
      <c r="M628" s="23">
        <f t="shared" si="447"/>
        <v>3979</v>
      </c>
      <c r="N628" s="25"/>
      <c r="O628" s="25">
        <v>255</v>
      </c>
      <c r="P628" s="23"/>
      <c r="Q628" s="23">
        <v>240</v>
      </c>
      <c r="R628" s="25">
        <v>200</v>
      </c>
      <c r="S628" s="25">
        <v>1</v>
      </c>
      <c r="T628" s="50">
        <f t="shared" si="444"/>
        <v>7517</v>
      </c>
      <c r="U628" s="24">
        <f t="shared" si="445"/>
        <v>24878</v>
      </c>
    </row>
    <row r="629" spans="1:21" ht="20.100000000000001" customHeight="1">
      <c r="A629" s="41">
        <v>44531</v>
      </c>
      <c r="B629" s="23">
        <v>22200</v>
      </c>
      <c r="C629" s="23">
        <f t="shared" si="450"/>
        <v>6216</v>
      </c>
      <c r="D629" s="23"/>
      <c r="E629" s="23"/>
      <c r="F629" s="25">
        <f t="shared" si="448"/>
        <v>3979</v>
      </c>
      <c r="G629" s="23"/>
      <c r="H629" s="37">
        <f t="shared" si="442"/>
        <v>32395</v>
      </c>
      <c r="I629" s="25"/>
      <c r="J629" s="25">
        <f t="shared" si="443"/>
        <v>32395</v>
      </c>
      <c r="K629" s="25">
        <f t="shared" si="449"/>
        <v>2842</v>
      </c>
      <c r="L629" s="25"/>
      <c r="M629" s="23">
        <f t="shared" si="447"/>
        <v>3979</v>
      </c>
      <c r="N629" s="25"/>
      <c r="O629" s="25">
        <v>255</v>
      </c>
      <c r="P629" s="23"/>
      <c r="Q629" s="23">
        <v>240</v>
      </c>
      <c r="R629" s="25">
        <v>200</v>
      </c>
      <c r="S629" s="25">
        <v>1</v>
      </c>
      <c r="T629" s="50">
        <f t="shared" si="444"/>
        <v>7517</v>
      </c>
      <c r="U629" s="24">
        <f t="shared" si="445"/>
        <v>24878</v>
      </c>
    </row>
    <row r="630" spans="1:21" ht="20.100000000000001" customHeight="1">
      <c r="A630" s="41">
        <v>44562</v>
      </c>
      <c r="B630" s="23">
        <v>22200</v>
      </c>
      <c r="C630" s="23">
        <f t="shared" si="450"/>
        <v>6216</v>
      </c>
      <c r="D630" s="23"/>
      <c r="E630" s="23"/>
      <c r="F630" s="25">
        <f t="shared" si="448"/>
        <v>3979</v>
      </c>
      <c r="G630" s="23"/>
      <c r="H630" s="37">
        <f t="shared" si="442"/>
        <v>32395</v>
      </c>
      <c r="I630" s="23"/>
      <c r="J630" s="25">
        <f t="shared" si="443"/>
        <v>32395</v>
      </c>
      <c r="K630" s="25">
        <f t="shared" si="449"/>
        <v>2842</v>
      </c>
      <c r="L630" s="23"/>
      <c r="M630" s="23">
        <f t="shared" si="447"/>
        <v>3979</v>
      </c>
      <c r="N630" s="23"/>
      <c r="O630" s="25">
        <v>255</v>
      </c>
      <c r="P630" s="23"/>
      <c r="Q630" s="23">
        <v>240</v>
      </c>
      <c r="R630" s="25">
        <v>200</v>
      </c>
      <c r="S630" s="25">
        <v>1</v>
      </c>
      <c r="T630" s="50">
        <f t="shared" si="444"/>
        <v>7517</v>
      </c>
      <c r="U630" s="24">
        <f t="shared" si="445"/>
        <v>24878</v>
      </c>
    </row>
    <row r="631" spans="1:21" ht="20.100000000000001" customHeight="1">
      <c r="A631" s="41">
        <v>44593</v>
      </c>
      <c r="B631" s="23">
        <v>22200</v>
      </c>
      <c r="C631" s="23">
        <f t="shared" si="450"/>
        <v>6216</v>
      </c>
      <c r="D631" s="23"/>
      <c r="E631" s="23"/>
      <c r="F631" s="25">
        <f t="shared" si="448"/>
        <v>3979</v>
      </c>
      <c r="G631" s="23"/>
      <c r="H631" s="37">
        <f t="shared" si="442"/>
        <v>32395</v>
      </c>
      <c r="I631" s="23"/>
      <c r="J631" s="25">
        <f t="shared" si="443"/>
        <v>32395</v>
      </c>
      <c r="K631" s="25">
        <f t="shared" si="449"/>
        <v>2842</v>
      </c>
      <c r="L631" s="23"/>
      <c r="M631" s="23">
        <f t="shared" si="447"/>
        <v>3979</v>
      </c>
      <c r="N631" s="23"/>
      <c r="O631" s="25">
        <v>255</v>
      </c>
      <c r="P631" s="23"/>
      <c r="Q631" s="23">
        <v>240</v>
      </c>
      <c r="R631" s="25">
        <v>300</v>
      </c>
      <c r="S631" s="25">
        <v>1</v>
      </c>
      <c r="T631" s="50">
        <f t="shared" si="444"/>
        <v>7617</v>
      </c>
      <c r="U631" s="24">
        <f t="shared" si="445"/>
        <v>24778</v>
      </c>
    </row>
    <row r="632" spans="1:21" ht="20.100000000000001" customHeight="1">
      <c r="A632" s="42" t="s">
        <v>4</v>
      </c>
      <c r="B632" s="24">
        <f>SUM(B620:B631)</f>
        <v>264000</v>
      </c>
      <c r="C632" s="24">
        <f t="shared" ref="C632" si="451">SUM(C620:C631)</f>
        <v>57090</v>
      </c>
      <c r="D632" s="24">
        <f t="shared" ref="D632" si="452">SUM(D620:D631)</f>
        <v>0</v>
      </c>
      <c r="E632" s="24">
        <f t="shared" ref="E632" si="453">SUM(E620:E631)</f>
        <v>0</v>
      </c>
      <c r="F632" s="24">
        <f t="shared" ref="F632" si="454">SUM(F620:F631)</f>
        <v>46289</v>
      </c>
      <c r="G632" s="24">
        <f t="shared" ref="G632" si="455">SUM(G620:G631)</f>
        <v>26798</v>
      </c>
      <c r="H632" s="24">
        <f t="shared" ref="H632:U632" si="456">SUM(H620:H631)</f>
        <v>394177</v>
      </c>
      <c r="I632" s="24">
        <f t="shared" si="456"/>
        <v>0</v>
      </c>
      <c r="J632" s="24">
        <f t="shared" si="456"/>
        <v>394177</v>
      </c>
      <c r="K632" s="24">
        <f t="shared" si="456"/>
        <v>32552</v>
      </c>
      <c r="L632" s="24">
        <f t="shared" si="456"/>
        <v>510</v>
      </c>
      <c r="M632" s="24">
        <f t="shared" si="456"/>
        <v>46289</v>
      </c>
      <c r="N632" s="24">
        <f t="shared" si="456"/>
        <v>0</v>
      </c>
      <c r="O632" s="24">
        <f t="shared" si="456"/>
        <v>2790</v>
      </c>
      <c r="P632" s="24">
        <f t="shared" si="456"/>
        <v>0</v>
      </c>
      <c r="Q632" s="24">
        <f t="shared" si="456"/>
        <v>2880</v>
      </c>
      <c r="R632" s="24">
        <f t="shared" si="456"/>
        <v>2500</v>
      </c>
      <c r="S632" s="24">
        <f t="shared" si="456"/>
        <v>12</v>
      </c>
      <c r="T632" s="24">
        <f t="shared" si="456"/>
        <v>87533</v>
      </c>
      <c r="U632" s="24">
        <f t="shared" si="456"/>
        <v>306644</v>
      </c>
    </row>
    <row r="633" spans="1:21" ht="20.100000000000001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pans="1:21" ht="20.100000000000001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pans="1:21" ht="20.100000000000001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pans="1:21" ht="20.100000000000001" customHeight="1">
      <c r="A636" s="69" t="s">
        <v>30</v>
      </c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</row>
    <row r="637" spans="1:21" ht="20.100000000000001" customHeight="1">
      <c r="A637" s="69" t="s">
        <v>48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</row>
    <row r="638" spans="1:21" ht="20.100000000000001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</row>
    <row r="639" spans="1:21" ht="20.100000000000001" customHeight="1">
      <c r="A639" s="18" t="s">
        <v>156</v>
      </c>
      <c r="B639" s="18"/>
      <c r="C639" s="18"/>
      <c r="D639" s="18"/>
      <c r="E639" s="18"/>
      <c r="F639" s="18"/>
      <c r="G639" s="18"/>
      <c r="H639" s="18"/>
      <c r="I639" s="31" t="s">
        <v>247</v>
      </c>
      <c r="J639" s="19"/>
      <c r="K639" s="19"/>
      <c r="L639" s="19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1" ht="20.100000000000001" customHeight="1">
      <c r="A640" s="18"/>
      <c r="B640" s="18"/>
      <c r="C640" s="18"/>
      <c r="D640" s="18"/>
      <c r="E640" s="18"/>
      <c r="F640" s="18"/>
      <c r="G640" s="18"/>
      <c r="H640" s="18"/>
      <c r="I640" s="31"/>
      <c r="J640" s="19"/>
      <c r="K640" s="19"/>
      <c r="L640" s="19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ht="39.950000000000003" customHeight="1">
      <c r="A641" s="54" t="s">
        <v>0</v>
      </c>
      <c r="B641" s="54" t="s">
        <v>1</v>
      </c>
      <c r="C641" s="54" t="s">
        <v>2</v>
      </c>
      <c r="D641" s="54" t="s">
        <v>3</v>
      </c>
      <c r="E641" s="54" t="s">
        <v>126</v>
      </c>
      <c r="F641" s="54" t="s">
        <v>144</v>
      </c>
      <c r="G641" s="54" t="s">
        <v>19</v>
      </c>
      <c r="H641" s="55" t="s">
        <v>4</v>
      </c>
      <c r="I641" s="54" t="s">
        <v>133</v>
      </c>
      <c r="J641" s="54" t="s">
        <v>5</v>
      </c>
      <c r="K641" s="54" t="s">
        <v>9</v>
      </c>
      <c r="L641" s="54" t="s">
        <v>17</v>
      </c>
      <c r="M641" s="54" t="s">
        <v>125</v>
      </c>
      <c r="N641" s="54" t="s">
        <v>28</v>
      </c>
      <c r="O641" s="54" t="s">
        <v>16</v>
      </c>
      <c r="P641" s="54" t="s">
        <v>143</v>
      </c>
      <c r="Q641" s="54" t="s">
        <v>6</v>
      </c>
      <c r="R641" s="54" t="s">
        <v>130</v>
      </c>
      <c r="S641" s="54" t="s">
        <v>121</v>
      </c>
      <c r="T641" s="54" t="s">
        <v>5</v>
      </c>
      <c r="U641" s="54" t="s">
        <v>7</v>
      </c>
    </row>
    <row r="642" spans="1:21" ht="20.100000000000001" customHeight="1">
      <c r="A642" s="41">
        <v>44256</v>
      </c>
      <c r="B642" s="23"/>
      <c r="C642" s="23">
        <f>ROUND((B642)*0.17,0)</f>
        <v>0</v>
      </c>
      <c r="D642" s="23">
        <f>ROUND((B642)*0.08,0)</f>
        <v>0</v>
      </c>
      <c r="E642" s="23"/>
      <c r="F642" s="25">
        <f>ROUNDUP(((B642+C642)*0.14),0)</f>
        <v>0</v>
      </c>
      <c r="G642" s="25"/>
      <c r="H642" s="37">
        <f t="shared" ref="H642:H649" si="457">SUM(B642:G642)</f>
        <v>0</v>
      </c>
      <c r="I642" s="25"/>
      <c r="J642" s="25">
        <f t="shared" ref="J642:J646" si="458">H642-I642</f>
        <v>0</v>
      </c>
      <c r="K642" s="25">
        <f>ROUNDUP(((B642+C642)*0.1),0)</f>
        <v>0</v>
      </c>
      <c r="L642" s="25"/>
      <c r="M642" s="23">
        <f>F642</f>
        <v>0</v>
      </c>
      <c r="N642" s="25"/>
      <c r="O642" s="25"/>
      <c r="P642" s="23"/>
      <c r="Q642" s="23"/>
      <c r="R642" s="25"/>
      <c r="S642" s="25"/>
      <c r="T642" s="50">
        <f t="shared" ref="T642:T649" si="459">S642+R642+Q642+P642+O642+N642+M642+L642+K642</f>
        <v>0</v>
      </c>
      <c r="U642" s="24">
        <f t="shared" ref="U642" si="460">J642-T642</f>
        <v>0</v>
      </c>
    </row>
    <row r="643" spans="1:21" ht="20.100000000000001" customHeight="1">
      <c r="A643" s="41">
        <v>44287</v>
      </c>
      <c r="B643" s="23"/>
      <c r="C643" s="23">
        <f t="shared" ref="C643:C645" si="461">ROUND((B643)*0.17,0)</f>
        <v>0</v>
      </c>
      <c r="D643" s="23">
        <f t="shared" ref="D643:D645" si="462">ROUND((B643)*0.08,0)</f>
        <v>0</v>
      </c>
      <c r="E643" s="23"/>
      <c r="F643" s="25">
        <f t="shared" ref="F643:F649" si="463">ROUNDUP(((B643+C643)*0.14),0)</f>
        <v>0</v>
      </c>
      <c r="G643" s="25"/>
      <c r="H643" s="37">
        <f t="shared" si="457"/>
        <v>0</v>
      </c>
      <c r="I643" s="23"/>
      <c r="J643" s="25">
        <f t="shared" si="458"/>
        <v>0</v>
      </c>
      <c r="K643" s="25">
        <f t="shared" ref="K643:K649" si="464">ROUNDUP(((B643+C643)*0.1),0)</f>
        <v>0</v>
      </c>
      <c r="L643" s="23"/>
      <c r="M643" s="23">
        <f t="shared" ref="M643:M649" si="465">F643</f>
        <v>0</v>
      </c>
      <c r="N643" s="23"/>
      <c r="O643" s="23"/>
      <c r="P643" s="23"/>
      <c r="Q643" s="23"/>
      <c r="R643" s="25"/>
      <c r="S643" s="25"/>
      <c r="T643" s="50">
        <f t="shared" si="459"/>
        <v>0</v>
      </c>
      <c r="U643" s="23"/>
    </row>
    <row r="644" spans="1:21" ht="20.100000000000001" customHeight="1">
      <c r="A644" s="41">
        <v>44317</v>
      </c>
      <c r="B644" s="23"/>
      <c r="C644" s="23">
        <f t="shared" si="461"/>
        <v>0</v>
      </c>
      <c r="D644" s="23">
        <f t="shared" si="462"/>
        <v>0</v>
      </c>
      <c r="E644" s="23"/>
      <c r="F644" s="25">
        <f t="shared" si="463"/>
        <v>0</v>
      </c>
      <c r="G644" s="25"/>
      <c r="H644" s="37">
        <f t="shared" si="457"/>
        <v>0</v>
      </c>
      <c r="I644" s="25"/>
      <c r="J644" s="25">
        <f t="shared" si="458"/>
        <v>0</v>
      </c>
      <c r="K644" s="25">
        <f t="shared" si="464"/>
        <v>0</v>
      </c>
      <c r="L644" s="25"/>
      <c r="M644" s="23">
        <f t="shared" si="465"/>
        <v>0</v>
      </c>
      <c r="N644" s="25"/>
      <c r="O644" s="25"/>
      <c r="P644" s="23"/>
      <c r="Q644" s="23"/>
      <c r="R644" s="25"/>
      <c r="S644" s="25"/>
      <c r="T644" s="50">
        <f t="shared" si="459"/>
        <v>0</v>
      </c>
      <c r="U644" s="24">
        <f t="shared" ref="U644:U649" si="466">J644-T644</f>
        <v>0</v>
      </c>
    </row>
    <row r="645" spans="1:21" ht="20.100000000000001" customHeight="1">
      <c r="A645" s="41">
        <v>44348</v>
      </c>
      <c r="B645" s="23"/>
      <c r="C645" s="23">
        <f t="shared" si="461"/>
        <v>0</v>
      </c>
      <c r="D645" s="23">
        <f t="shared" si="462"/>
        <v>0</v>
      </c>
      <c r="E645" s="23"/>
      <c r="F645" s="25">
        <f t="shared" si="463"/>
        <v>0</v>
      </c>
      <c r="G645" s="23"/>
      <c r="H645" s="37">
        <f t="shared" si="457"/>
        <v>0</v>
      </c>
      <c r="I645" s="23"/>
      <c r="J645" s="25">
        <f t="shared" si="458"/>
        <v>0</v>
      </c>
      <c r="K645" s="25">
        <f t="shared" si="464"/>
        <v>0</v>
      </c>
      <c r="L645" s="23"/>
      <c r="M645" s="23">
        <f t="shared" si="465"/>
        <v>0</v>
      </c>
      <c r="N645" s="23"/>
      <c r="O645" s="23"/>
      <c r="P645" s="23"/>
      <c r="Q645" s="23"/>
      <c r="R645" s="25"/>
      <c r="S645" s="25"/>
      <c r="T645" s="50">
        <f t="shared" si="459"/>
        <v>0</v>
      </c>
      <c r="U645" s="24">
        <f t="shared" si="466"/>
        <v>0</v>
      </c>
    </row>
    <row r="646" spans="1:21" ht="43.5" customHeight="1">
      <c r="A646" s="43" t="s">
        <v>267</v>
      </c>
      <c r="B646" s="23">
        <v>68226</v>
      </c>
      <c r="C646" s="23">
        <v>14898</v>
      </c>
      <c r="D646" s="23">
        <v>7858</v>
      </c>
      <c r="E646" s="23">
        <v>1819</v>
      </c>
      <c r="F646" s="25">
        <f t="shared" si="463"/>
        <v>11638</v>
      </c>
      <c r="G646" s="23"/>
      <c r="H646" s="37">
        <f t="shared" si="457"/>
        <v>104439</v>
      </c>
      <c r="I646" s="25"/>
      <c r="J646" s="25">
        <f t="shared" si="458"/>
        <v>104439</v>
      </c>
      <c r="K646" s="25">
        <f t="shared" si="464"/>
        <v>8313</v>
      </c>
      <c r="L646" s="25"/>
      <c r="M646" s="23">
        <f t="shared" si="465"/>
        <v>11638</v>
      </c>
      <c r="N646" s="25">
        <v>354</v>
      </c>
      <c r="O646" s="25"/>
      <c r="P646" s="23"/>
      <c r="Q646" s="23">
        <v>480</v>
      </c>
      <c r="R646" s="25">
        <v>1000</v>
      </c>
      <c r="S646" s="25">
        <v>5</v>
      </c>
      <c r="T646" s="50">
        <f t="shared" si="459"/>
        <v>21790</v>
      </c>
      <c r="U646" s="24">
        <f t="shared" si="466"/>
        <v>82649</v>
      </c>
    </row>
    <row r="647" spans="1:21" ht="20.100000000000001" customHeight="1">
      <c r="A647" s="41">
        <v>44531</v>
      </c>
      <c r="B647" s="23">
        <v>15000</v>
      </c>
      <c r="C647" s="23">
        <f>ROUND((B647)*0.28,0)</f>
        <v>4200</v>
      </c>
      <c r="D647" s="23">
        <v>1800</v>
      </c>
      <c r="E647" s="23">
        <v>400</v>
      </c>
      <c r="F647" s="25">
        <f t="shared" si="463"/>
        <v>2688</v>
      </c>
      <c r="G647" s="23"/>
      <c r="H647" s="37">
        <f t="shared" si="457"/>
        <v>24088</v>
      </c>
      <c r="I647" s="37"/>
      <c r="J647" s="25">
        <f t="shared" ref="J647:J649" si="467">H647-I647</f>
        <v>24088</v>
      </c>
      <c r="K647" s="25">
        <f t="shared" si="464"/>
        <v>1920</v>
      </c>
      <c r="L647" s="25"/>
      <c r="M647" s="23">
        <f t="shared" si="465"/>
        <v>2688</v>
      </c>
      <c r="N647" s="25"/>
      <c r="O647" s="25"/>
      <c r="P647" s="23"/>
      <c r="Q647" s="23">
        <v>80</v>
      </c>
      <c r="R647" s="25">
        <v>200</v>
      </c>
      <c r="S647" s="25">
        <v>1</v>
      </c>
      <c r="T647" s="50">
        <f t="shared" si="459"/>
        <v>4889</v>
      </c>
      <c r="U647" s="24">
        <f t="shared" si="466"/>
        <v>19199</v>
      </c>
    </row>
    <row r="648" spans="1:21" ht="20.100000000000001" customHeight="1">
      <c r="A648" s="41">
        <v>44562</v>
      </c>
      <c r="B648" s="23">
        <v>15000</v>
      </c>
      <c r="C648" s="23">
        <f t="shared" ref="C648:C649" si="468">ROUND((B648)*0.28,0)</f>
        <v>4200</v>
      </c>
      <c r="D648" s="23">
        <v>1800</v>
      </c>
      <c r="E648" s="23">
        <v>400</v>
      </c>
      <c r="F648" s="25">
        <f t="shared" si="463"/>
        <v>2688</v>
      </c>
      <c r="G648" s="23"/>
      <c r="H648" s="37">
        <f t="shared" si="457"/>
        <v>24088</v>
      </c>
      <c r="I648" s="23"/>
      <c r="J648" s="25">
        <f t="shared" si="467"/>
        <v>24088</v>
      </c>
      <c r="K648" s="25">
        <f t="shared" si="464"/>
        <v>1920</v>
      </c>
      <c r="L648" s="23"/>
      <c r="M648" s="23">
        <f t="shared" si="465"/>
        <v>2688</v>
      </c>
      <c r="N648" s="23"/>
      <c r="O648" s="23"/>
      <c r="P648" s="23"/>
      <c r="Q648" s="23">
        <v>240</v>
      </c>
      <c r="R648" s="25">
        <v>200</v>
      </c>
      <c r="S648" s="25">
        <v>1</v>
      </c>
      <c r="T648" s="50">
        <f t="shared" si="459"/>
        <v>5049</v>
      </c>
      <c r="U648" s="24">
        <f t="shared" si="466"/>
        <v>19039</v>
      </c>
    </row>
    <row r="649" spans="1:21" ht="20.100000000000001" customHeight="1">
      <c r="A649" s="41">
        <v>44593</v>
      </c>
      <c r="B649" s="23">
        <v>15000</v>
      </c>
      <c r="C649" s="23">
        <f t="shared" si="468"/>
        <v>4200</v>
      </c>
      <c r="D649" s="23">
        <v>1800</v>
      </c>
      <c r="E649" s="23">
        <v>400</v>
      </c>
      <c r="F649" s="25">
        <f t="shared" si="463"/>
        <v>2688</v>
      </c>
      <c r="G649" s="23"/>
      <c r="H649" s="37">
        <f t="shared" si="457"/>
        <v>24088</v>
      </c>
      <c r="I649" s="23"/>
      <c r="J649" s="25">
        <f t="shared" si="467"/>
        <v>24088</v>
      </c>
      <c r="K649" s="25">
        <f t="shared" si="464"/>
        <v>1920</v>
      </c>
      <c r="L649" s="23"/>
      <c r="M649" s="23">
        <f t="shared" si="465"/>
        <v>2688</v>
      </c>
      <c r="N649" s="23"/>
      <c r="O649" s="23"/>
      <c r="P649" s="23"/>
      <c r="Q649" s="23">
        <v>240</v>
      </c>
      <c r="R649" s="25">
        <v>200</v>
      </c>
      <c r="S649" s="25">
        <v>1</v>
      </c>
      <c r="T649" s="50">
        <f t="shared" si="459"/>
        <v>5049</v>
      </c>
      <c r="U649" s="24">
        <f t="shared" si="466"/>
        <v>19039</v>
      </c>
    </row>
    <row r="650" spans="1:21" ht="20.100000000000001" customHeight="1">
      <c r="A650" s="42" t="s">
        <v>4</v>
      </c>
      <c r="B650" s="24">
        <f>SUM(B642:B649)</f>
        <v>113226</v>
      </c>
      <c r="C650" s="24">
        <f t="shared" ref="C650:U650" si="469">SUM(C642:C649)</f>
        <v>27498</v>
      </c>
      <c r="D650" s="24">
        <f t="shared" si="469"/>
        <v>13258</v>
      </c>
      <c r="E650" s="24">
        <f t="shared" si="469"/>
        <v>3019</v>
      </c>
      <c r="F650" s="24">
        <f t="shared" si="469"/>
        <v>19702</v>
      </c>
      <c r="G650" s="24">
        <f t="shared" si="469"/>
        <v>0</v>
      </c>
      <c r="H650" s="24">
        <f t="shared" si="469"/>
        <v>176703</v>
      </c>
      <c r="I650" s="24">
        <f t="shared" si="469"/>
        <v>0</v>
      </c>
      <c r="J650" s="24">
        <f t="shared" si="469"/>
        <v>176703</v>
      </c>
      <c r="K650" s="24">
        <f t="shared" si="469"/>
        <v>14073</v>
      </c>
      <c r="L650" s="24">
        <f t="shared" si="469"/>
        <v>0</v>
      </c>
      <c r="M650" s="24">
        <f t="shared" si="469"/>
        <v>19702</v>
      </c>
      <c r="N650" s="24">
        <f t="shared" si="469"/>
        <v>354</v>
      </c>
      <c r="O650" s="24">
        <f t="shared" si="469"/>
        <v>0</v>
      </c>
      <c r="P650" s="24">
        <f t="shared" si="469"/>
        <v>0</v>
      </c>
      <c r="Q650" s="24">
        <f t="shared" si="469"/>
        <v>1040</v>
      </c>
      <c r="R650" s="24">
        <f t="shared" si="469"/>
        <v>1600</v>
      </c>
      <c r="S650" s="24">
        <f t="shared" si="469"/>
        <v>8</v>
      </c>
      <c r="T650" s="24">
        <f t="shared" si="469"/>
        <v>36777</v>
      </c>
      <c r="U650" s="24">
        <f t="shared" si="469"/>
        <v>139926</v>
      </c>
    </row>
    <row r="651" spans="1:21" ht="20.100000000000001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ht="20.100000000000001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ht="20.100000000000001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ht="20.100000000000001" customHeight="1">
      <c r="A654" s="69" t="s">
        <v>30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</row>
    <row r="655" spans="1:21" ht="20.100000000000001" customHeight="1">
      <c r="A655" s="69" t="s">
        <v>48</v>
      </c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</row>
    <row r="656" spans="1:21" ht="20.100000000000001" customHeight="1">
      <c r="A656" s="18"/>
      <c r="B656" s="18"/>
      <c r="C656" s="18"/>
      <c r="D656" s="18"/>
      <c r="E656" s="18"/>
      <c r="F656" s="18"/>
      <c r="G656" s="18" t="s">
        <v>10</v>
      </c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1" ht="20.100000000000001" customHeight="1">
      <c r="A657" s="18" t="s">
        <v>248</v>
      </c>
      <c r="B657" s="18"/>
      <c r="C657" s="18"/>
      <c r="D657" s="18"/>
      <c r="E657" s="18"/>
      <c r="F657" s="18"/>
      <c r="G657" s="18"/>
      <c r="H657" s="18"/>
      <c r="I657" s="18" t="s">
        <v>157</v>
      </c>
      <c r="J657" s="18"/>
      <c r="K657" s="19"/>
      <c r="L657" s="19"/>
      <c r="M657" s="19"/>
      <c r="N657" s="19"/>
      <c r="O657" s="18"/>
      <c r="P657" s="18"/>
      <c r="Q657" s="18"/>
      <c r="R657" s="18"/>
      <c r="S657" s="18"/>
      <c r="T657" s="18"/>
      <c r="U657" s="18"/>
    </row>
    <row r="658" spans="1:21" ht="20.100000000000001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9"/>
      <c r="L658" s="19"/>
      <c r="M658" s="19"/>
      <c r="N658" s="19"/>
      <c r="O658" s="18"/>
      <c r="P658" s="18"/>
      <c r="Q658" s="18"/>
      <c r="R658" s="18"/>
      <c r="S658" s="18"/>
      <c r="T658" s="18"/>
      <c r="U658" s="18"/>
    </row>
    <row r="659" spans="1:21" ht="39.950000000000003" customHeight="1">
      <c r="A659" s="54" t="s">
        <v>0</v>
      </c>
      <c r="B659" s="54" t="s">
        <v>1</v>
      </c>
      <c r="C659" s="54" t="s">
        <v>2</v>
      </c>
      <c r="D659" s="54" t="s">
        <v>3</v>
      </c>
      <c r="E659" s="54" t="s">
        <v>104</v>
      </c>
      <c r="F659" s="54" t="s">
        <v>144</v>
      </c>
      <c r="G659" s="54" t="s">
        <v>19</v>
      </c>
      <c r="H659" s="55" t="s">
        <v>4</v>
      </c>
      <c r="I659" s="54" t="s">
        <v>133</v>
      </c>
      <c r="J659" s="54" t="s">
        <v>5</v>
      </c>
      <c r="K659" s="54" t="s">
        <v>9</v>
      </c>
      <c r="L659" s="54" t="s">
        <v>17</v>
      </c>
      <c r="M659" s="54" t="s">
        <v>125</v>
      </c>
      <c r="N659" s="54" t="s">
        <v>14</v>
      </c>
      <c r="O659" s="54" t="s">
        <v>16</v>
      </c>
      <c r="P659" s="54" t="s">
        <v>143</v>
      </c>
      <c r="Q659" s="54" t="s">
        <v>6</v>
      </c>
      <c r="R659" s="54" t="s">
        <v>130</v>
      </c>
      <c r="S659" s="54" t="s">
        <v>121</v>
      </c>
      <c r="T659" s="54" t="s">
        <v>5</v>
      </c>
      <c r="U659" s="54" t="s">
        <v>7</v>
      </c>
    </row>
    <row r="660" spans="1:21" ht="20.100000000000001" customHeight="1">
      <c r="A660" s="41">
        <v>44256</v>
      </c>
      <c r="B660" s="24">
        <v>41100</v>
      </c>
      <c r="C660" s="23">
        <f>ROUND((B660)*0.17,0)</f>
        <v>6987</v>
      </c>
      <c r="D660" s="23"/>
      <c r="E660" s="23"/>
      <c r="F660" s="25">
        <f>ROUNDUP(((B660+C660)*0.14),0)</f>
        <v>6733</v>
      </c>
      <c r="G660" s="23"/>
      <c r="H660" s="37">
        <f t="shared" ref="H660:H665" si="470">SUM(B660:G660)</f>
        <v>54820</v>
      </c>
      <c r="I660" s="25">
        <v>1250</v>
      </c>
      <c r="J660" s="25">
        <f t="shared" ref="J660:J665" si="471">H660-I660</f>
        <v>53570</v>
      </c>
      <c r="K660" s="25">
        <f>ROUNDUP(((B660+C660)*0.1),0)</f>
        <v>4809</v>
      </c>
      <c r="L660" s="25"/>
      <c r="M660" s="23">
        <f>F660</f>
        <v>6733</v>
      </c>
      <c r="N660" s="23">
        <v>245</v>
      </c>
      <c r="O660" s="25">
        <v>580</v>
      </c>
      <c r="P660" s="25"/>
      <c r="Q660" s="23">
        <v>360</v>
      </c>
      <c r="R660" s="25">
        <v>200</v>
      </c>
      <c r="S660" s="25">
        <v>1</v>
      </c>
      <c r="T660" s="23">
        <f t="shared" ref="T660:T665" si="472">SUM(K660:S660)</f>
        <v>12928</v>
      </c>
      <c r="U660" s="24">
        <f t="shared" ref="U660:U665" si="473">J660-T660</f>
        <v>40642</v>
      </c>
    </row>
    <row r="661" spans="1:21" ht="20.100000000000001" customHeight="1">
      <c r="A661" s="41">
        <v>44287</v>
      </c>
      <c r="B661" s="24">
        <v>41100</v>
      </c>
      <c r="C661" s="23">
        <f t="shared" ref="C661:C665" si="474">ROUND((B661)*0.17,0)</f>
        <v>6987</v>
      </c>
      <c r="D661" s="23"/>
      <c r="E661" s="23"/>
      <c r="F661" s="25">
        <f t="shared" ref="F661:F665" si="475">ROUNDUP(((B661+C661)*0.14),0)</f>
        <v>6733</v>
      </c>
      <c r="G661" s="23"/>
      <c r="H661" s="37">
        <f t="shared" si="470"/>
        <v>54820</v>
      </c>
      <c r="I661" s="25">
        <v>1250</v>
      </c>
      <c r="J661" s="25">
        <f t="shared" si="471"/>
        <v>53570</v>
      </c>
      <c r="K661" s="25">
        <f t="shared" ref="K661:K665" si="476">ROUNDUP(((B661+C661)*0.1),0)</f>
        <v>4809</v>
      </c>
      <c r="L661" s="25"/>
      <c r="M661" s="23">
        <f t="shared" ref="M661:M665" si="477">F661</f>
        <v>6733</v>
      </c>
      <c r="N661" s="23">
        <v>245</v>
      </c>
      <c r="O661" s="25">
        <v>580</v>
      </c>
      <c r="P661" s="25"/>
      <c r="Q661" s="23">
        <v>360</v>
      </c>
      <c r="R661" s="25">
        <v>200</v>
      </c>
      <c r="S661" s="25">
        <v>1</v>
      </c>
      <c r="T661" s="23">
        <f t="shared" si="472"/>
        <v>12928</v>
      </c>
      <c r="U661" s="24">
        <f t="shared" si="473"/>
        <v>40642</v>
      </c>
    </row>
    <row r="662" spans="1:21" ht="20.100000000000001" customHeight="1">
      <c r="A662" s="41">
        <v>44317</v>
      </c>
      <c r="B662" s="24">
        <v>41100</v>
      </c>
      <c r="C662" s="23">
        <f t="shared" si="474"/>
        <v>6987</v>
      </c>
      <c r="D662" s="23"/>
      <c r="E662" s="23"/>
      <c r="F662" s="25">
        <f t="shared" si="475"/>
        <v>6733</v>
      </c>
      <c r="G662" s="23"/>
      <c r="H662" s="37">
        <f t="shared" si="470"/>
        <v>54820</v>
      </c>
      <c r="I662" s="25">
        <v>1250</v>
      </c>
      <c r="J662" s="25">
        <f t="shared" si="471"/>
        <v>53570</v>
      </c>
      <c r="K662" s="25">
        <f t="shared" si="476"/>
        <v>4809</v>
      </c>
      <c r="L662" s="25"/>
      <c r="M662" s="23">
        <f t="shared" si="477"/>
        <v>6733</v>
      </c>
      <c r="N662" s="23">
        <v>245</v>
      </c>
      <c r="O662" s="25">
        <v>580</v>
      </c>
      <c r="P662" s="25"/>
      <c r="Q662" s="23">
        <v>360</v>
      </c>
      <c r="R662" s="25">
        <v>200</v>
      </c>
      <c r="S662" s="25">
        <v>1</v>
      </c>
      <c r="T662" s="23">
        <f t="shared" si="472"/>
        <v>12928</v>
      </c>
      <c r="U662" s="24">
        <f t="shared" si="473"/>
        <v>40642</v>
      </c>
    </row>
    <row r="663" spans="1:21" ht="20.100000000000001" customHeight="1">
      <c r="A663" s="41">
        <v>44348</v>
      </c>
      <c r="B663" s="24">
        <v>41100</v>
      </c>
      <c r="C663" s="23">
        <f t="shared" si="474"/>
        <v>6987</v>
      </c>
      <c r="D663" s="23"/>
      <c r="E663" s="23"/>
      <c r="F663" s="25">
        <f t="shared" si="475"/>
        <v>6733</v>
      </c>
      <c r="G663" s="23"/>
      <c r="H663" s="37">
        <f t="shared" si="470"/>
        <v>54820</v>
      </c>
      <c r="I663" s="25">
        <v>1250</v>
      </c>
      <c r="J663" s="25">
        <f t="shared" si="471"/>
        <v>53570</v>
      </c>
      <c r="K663" s="25">
        <f t="shared" si="476"/>
        <v>4809</v>
      </c>
      <c r="L663" s="25"/>
      <c r="M663" s="23">
        <f t="shared" si="477"/>
        <v>6733</v>
      </c>
      <c r="N663" s="23">
        <v>245</v>
      </c>
      <c r="O663" s="25">
        <v>580</v>
      </c>
      <c r="P663" s="25"/>
      <c r="Q663" s="23">
        <v>360</v>
      </c>
      <c r="R663" s="25">
        <v>200</v>
      </c>
      <c r="S663" s="25">
        <v>1</v>
      </c>
      <c r="T663" s="23">
        <f t="shared" si="472"/>
        <v>12928</v>
      </c>
      <c r="U663" s="24">
        <f t="shared" si="473"/>
        <v>40642</v>
      </c>
    </row>
    <row r="664" spans="1:21" ht="20.100000000000001" customHeight="1">
      <c r="A664" s="41">
        <v>44378</v>
      </c>
      <c r="B664" s="24">
        <v>42300</v>
      </c>
      <c r="C664" s="23">
        <f t="shared" si="474"/>
        <v>7191</v>
      </c>
      <c r="D664" s="23"/>
      <c r="E664" s="23"/>
      <c r="F664" s="25">
        <f t="shared" si="475"/>
        <v>6929</v>
      </c>
      <c r="G664" s="23"/>
      <c r="H664" s="37">
        <f t="shared" si="470"/>
        <v>56420</v>
      </c>
      <c r="I664" s="25">
        <v>1250</v>
      </c>
      <c r="J664" s="25">
        <f t="shared" si="471"/>
        <v>55170</v>
      </c>
      <c r="K664" s="25">
        <f t="shared" si="476"/>
        <v>4950</v>
      </c>
      <c r="L664" s="25"/>
      <c r="M664" s="23">
        <f t="shared" si="477"/>
        <v>6929</v>
      </c>
      <c r="N664" s="23">
        <v>245</v>
      </c>
      <c r="O664" s="25">
        <v>580</v>
      </c>
      <c r="P664" s="25"/>
      <c r="Q664" s="23">
        <v>360</v>
      </c>
      <c r="R664" s="25">
        <v>200</v>
      </c>
      <c r="S664" s="25">
        <v>1</v>
      </c>
      <c r="T664" s="23">
        <f t="shared" si="472"/>
        <v>13265</v>
      </c>
      <c r="U664" s="24">
        <f t="shared" si="473"/>
        <v>41905</v>
      </c>
    </row>
    <row r="665" spans="1:21" ht="20.100000000000001" customHeight="1">
      <c r="A665" s="41">
        <v>44409</v>
      </c>
      <c r="B665" s="24">
        <v>42300</v>
      </c>
      <c r="C665" s="23">
        <f t="shared" si="474"/>
        <v>7191</v>
      </c>
      <c r="D665" s="23"/>
      <c r="E665" s="23"/>
      <c r="F665" s="25">
        <f t="shared" si="475"/>
        <v>6929</v>
      </c>
      <c r="G665" s="23">
        <v>34955</v>
      </c>
      <c r="H665" s="37">
        <f t="shared" si="470"/>
        <v>91375</v>
      </c>
      <c r="I665" s="25">
        <v>1250</v>
      </c>
      <c r="J665" s="25">
        <f t="shared" si="471"/>
        <v>90125</v>
      </c>
      <c r="K665" s="25">
        <f t="shared" si="476"/>
        <v>4950</v>
      </c>
      <c r="L665" s="25"/>
      <c r="M665" s="23">
        <f t="shared" si="477"/>
        <v>6929</v>
      </c>
      <c r="N665" s="23">
        <v>245</v>
      </c>
      <c r="O665" s="25">
        <v>580</v>
      </c>
      <c r="P665" s="25"/>
      <c r="Q665" s="23">
        <v>360</v>
      </c>
      <c r="R665" s="25">
        <v>200</v>
      </c>
      <c r="S665" s="25">
        <v>1</v>
      </c>
      <c r="T665" s="23">
        <f t="shared" si="472"/>
        <v>13265</v>
      </c>
      <c r="U665" s="24">
        <f t="shared" si="473"/>
        <v>76860</v>
      </c>
    </row>
    <row r="666" spans="1:21" ht="20.100000000000001" customHeight="1">
      <c r="A666" s="41">
        <v>44440</v>
      </c>
      <c r="B666" s="24"/>
      <c r="C666" s="23"/>
      <c r="D666" s="23"/>
      <c r="E666" s="23"/>
      <c r="F666" s="25"/>
      <c r="G666" s="23"/>
      <c r="H666" s="37"/>
      <c r="I666" s="37"/>
      <c r="J666" s="25"/>
      <c r="K666" s="25"/>
      <c r="L666" s="25"/>
      <c r="M666" s="23"/>
      <c r="N666" s="23"/>
      <c r="O666" s="25"/>
      <c r="P666" s="25"/>
      <c r="Q666" s="23"/>
      <c r="R666" s="25"/>
      <c r="S666" s="25"/>
      <c r="T666" s="23"/>
      <c r="U666" s="24"/>
    </row>
    <row r="667" spans="1:21" ht="20.100000000000001" customHeight="1">
      <c r="A667" s="41">
        <v>44470</v>
      </c>
      <c r="B667" s="24"/>
      <c r="C667" s="23"/>
      <c r="D667" s="23"/>
      <c r="E667" s="23"/>
      <c r="F667" s="25"/>
      <c r="G667" s="23"/>
      <c r="H667" s="37"/>
      <c r="I667" s="37"/>
      <c r="J667" s="25"/>
      <c r="K667" s="25"/>
      <c r="L667" s="25"/>
      <c r="M667" s="23"/>
      <c r="N667" s="23"/>
      <c r="O667" s="25"/>
      <c r="P667" s="25"/>
      <c r="Q667" s="23"/>
      <c r="R667" s="25"/>
      <c r="S667" s="25"/>
      <c r="T667" s="23"/>
      <c r="U667" s="24"/>
    </row>
    <row r="668" spans="1:21" ht="20.100000000000001" customHeight="1">
      <c r="A668" s="41">
        <v>44501</v>
      </c>
      <c r="B668" s="24"/>
      <c r="C668" s="23"/>
      <c r="D668" s="23"/>
      <c r="E668" s="23"/>
      <c r="F668" s="25"/>
      <c r="G668" s="23"/>
      <c r="H668" s="37"/>
      <c r="I668" s="37"/>
      <c r="J668" s="25"/>
      <c r="K668" s="25"/>
      <c r="L668" s="25"/>
      <c r="M668" s="23"/>
      <c r="N668" s="23"/>
      <c r="O668" s="25"/>
      <c r="P668" s="25"/>
      <c r="Q668" s="23"/>
      <c r="R668" s="25"/>
      <c r="S668" s="25"/>
      <c r="T668" s="23"/>
      <c r="U668" s="24"/>
    </row>
    <row r="669" spans="1:21" ht="20.100000000000001" customHeight="1">
      <c r="A669" s="41">
        <v>44531</v>
      </c>
      <c r="B669" s="24"/>
      <c r="C669" s="23"/>
      <c r="D669" s="23"/>
      <c r="E669" s="23"/>
      <c r="F669" s="25"/>
      <c r="G669" s="23"/>
      <c r="H669" s="37"/>
      <c r="I669" s="37"/>
      <c r="J669" s="25"/>
      <c r="K669" s="25"/>
      <c r="L669" s="25"/>
      <c r="M669" s="23"/>
      <c r="N669" s="23"/>
      <c r="O669" s="25"/>
      <c r="P669" s="25"/>
      <c r="Q669" s="23"/>
      <c r="R669" s="25"/>
      <c r="S669" s="25"/>
      <c r="T669" s="23"/>
      <c r="U669" s="24"/>
    </row>
    <row r="670" spans="1:21" ht="20.100000000000001" customHeight="1">
      <c r="A670" s="41">
        <v>44562</v>
      </c>
      <c r="B670" s="24"/>
      <c r="C670" s="23"/>
      <c r="D670" s="23"/>
      <c r="E670" s="23"/>
      <c r="F670" s="25"/>
      <c r="G670" s="23"/>
      <c r="H670" s="37"/>
      <c r="I670" s="37"/>
      <c r="J670" s="25"/>
      <c r="K670" s="25"/>
      <c r="L670" s="25"/>
      <c r="M670" s="23"/>
      <c r="N670" s="23"/>
      <c r="O670" s="25"/>
      <c r="P670" s="25"/>
      <c r="Q670" s="23"/>
      <c r="R670" s="25"/>
      <c r="S670" s="25"/>
      <c r="T670" s="23"/>
      <c r="U670" s="24"/>
    </row>
    <row r="671" spans="1:21" ht="20.100000000000001" customHeight="1">
      <c r="A671" s="41">
        <v>44593</v>
      </c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</row>
    <row r="672" spans="1:21" ht="20.100000000000001" customHeight="1">
      <c r="A672" s="42" t="s">
        <v>4</v>
      </c>
      <c r="B672" s="24">
        <f>SUM(B660:B671)</f>
        <v>249000</v>
      </c>
      <c r="C672" s="24">
        <f t="shared" ref="C672" si="478">SUM(C660:C671)</f>
        <v>42330</v>
      </c>
      <c r="D672" s="24">
        <f t="shared" ref="D672" si="479">SUM(D660:D671)</f>
        <v>0</v>
      </c>
      <c r="E672" s="24">
        <f t="shared" ref="E672" si="480">SUM(E660:E671)</f>
        <v>0</v>
      </c>
      <c r="F672" s="24">
        <f t="shared" ref="F672" si="481">SUM(F660:F671)</f>
        <v>40790</v>
      </c>
      <c r="G672" s="24">
        <f t="shared" ref="G672" si="482">SUM(G660:G671)</f>
        <v>34955</v>
      </c>
      <c r="H672" s="24">
        <f t="shared" ref="H672:U672" si="483">SUM(H660:H671)</f>
        <v>367075</v>
      </c>
      <c r="I672" s="24">
        <f t="shared" si="483"/>
        <v>7500</v>
      </c>
      <c r="J672" s="24">
        <f t="shared" si="483"/>
        <v>359575</v>
      </c>
      <c r="K672" s="24">
        <f t="shared" si="483"/>
        <v>29136</v>
      </c>
      <c r="L672" s="24">
        <f t="shared" si="483"/>
        <v>0</v>
      </c>
      <c r="M672" s="24">
        <f t="shared" si="483"/>
        <v>40790</v>
      </c>
      <c r="N672" s="24">
        <f t="shared" si="483"/>
        <v>1470</v>
      </c>
      <c r="O672" s="24">
        <f t="shared" si="483"/>
        <v>3480</v>
      </c>
      <c r="P672" s="24">
        <f t="shared" si="483"/>
        <v>0</v>
      </c>
      <c r="Q672" s="24">
        <f t="shared" si="483"/>
        <v>2160</v>
      </c>
      <c r="R672" s="24">
        <f t="shared" si="483"/>
        <v>1200</v>
      </c>
      <c r="S672" s="24">
        <f t="shared" si="483"/>
        <v>6</v>
      </c>
      <c r="T672" s="24">
        <f t="shared" si="483"/>
        <v>78242</v>
      </c>
      <c r="U672" s="24">
        <f t="shared" si="483"/>
        <v>281333</v>
      </c>
    </row>
    <row r="673" spans="1:21" ht="20.100000000000001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</row>
    <row r="674" spans="1:21" ht="20.100000000000001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pans="1:21" ht="20.100000000000001" customHeight="1">
      <c r="A675" s="44"/>
      <c r="B675" s="18"/>
      <c r="C675" s="31"/>
      <c r="D675" s="31"/>
      <c r="E675" s="31"/>
      <c r="F675" s="31"/>
      <c r="G675" s="31"/>
      <c r="H675" s="18"/>
      <c r="I675" s="18"/>
      <c r="J675" s="18"/>
      <c r="K675" s="18"/>
      <c r="L675" s="32"/>
      <c r="M675" s="31"/>
      <c r="N675" s="32"/>
      <c r="O675" s="32"/>
      <c r="P675" s="31"/>
      <c r="Q675" s="31"/>
      <c r="R675" s="32"/>
      <c r="S675" s="32"/>
      <c r="T675" s="31"/>
      <c r="U675" s="27"/>
    </row>
    <row r="676" spans="1:21" ht="20.100000000000001" customHeight="1">
      <c r="A676" s="69" t="s">
        <v>30</v>
      </c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</row>
    <row r="677" spans="1:21" ht="20.100000000000001" customHeight="1">
      <c r="A677" s="69" t="s">
        <v>48</v>
      </c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</row>
    <row r="678" spans="1:21" ht="20.100000000000001" customHeight="1">
      <c r="A678" s="18"/>
      <c r="B678" s="18"/>
      <c r="C678" s="18"/>
      <c r="D678" s="18"/>
      <c r="E678" s="18"/>
      <c r="F678" s="18"/>
      <c r="G678" s="18" t="s">
        <v>10</v>
      </c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pans="1:21" ht="20.100000000000001" customHeight="1">
      <c r="A679" s="18" t="s">
        <v>249</v>
      </c>
      <c r="B679" s="18"/>
      <c r="C679" s="18"/>
      <c r="D679" s="18"/>
      <c r="E679" s="18"/>
      <c r="F679" s="18"/>
      <c r="G679" s="18"/>
      <c r="H679" s="18"/>
      <c r="I679" s="31" t="s">
        <v>146</v>
      </c>
      <c r="J679" s="19"/>
      <c r="K679" s="19"/>
      <c r="L679" s="19"/>
      <c r="M679" s="18"/>
      <c r="N679" s="18"/>
      <c r="O679" s="18"/>
      <c r="P679" s="18"/>
      <c r="Q679" s="18"/>
      <c r="R679" s="18"/>
      <c r="S679" s="18"/>
      <c r="T679" s="18"/>
      <c r="U679" s="18"/>
    </row>
    <row r="680" spans="1:21" ht="20.100000000000001" customHeight="1">
      <c r="A680" s="18"/>
      <c r="B680" s="18"/>
      <c r="C680" s="18"/>
      <c r="D680" s="18"/>
      <c r="E680" s="18"/>
      <c r="F680" s="18"/>
      <c r="G680" s="18"/>
      <c r="H680" s="18"/>
      <c r="I680" s="31"/>
      <c r="J680" s="19"/>
      <c r="K680" s="19"/>
      <c r="L680" s="19"/>
      <c r="M680" s="18"/>
      <c r="N680" s="18"/>
      <c r="O680" s="18"/>
      <c r="P680" s="18"/>
      <c r="Q680" s="18"/>
      <c r="R680" s="18"/>
      <c r="S680" s="18"/>
      <c r="T680" s="18"/>
      <c r="U680" s="18"/>
    </row>
    <row r="681" spans="1:21" ht="39.950000000000003" customHeight="1">
      <c r="A681" s="54" t="s">
        <v>0</v>
      </c>
      <c r="B681" s="54" t="s">
        <v>1</v>
      </c>
      <c r="C681" s="54" t="s">
        <v>2</v>
      </c>
      <c r="D681" s="54" t="s">
        <v>3</v>
      </c>
      <c r="E681" s="54" t="s">
        <v>104</v>
      </c>
      <c r="F681" s="54" t="s">
        <v>144</v>
      </c>
      <c r="G681" s="54" t="s">
        <v>19</v>
      </c>
      <c r="H681" s="55" t="s">
        <v>4</v>
      </c>
      <c r="I681" s="54" t="s">
        <v>133</v>
      </c>
      <c r="J681" s="54" t="s">
        <v>5</v>
      </c>
      <c r="K681" s="54" t="s">
        <v>9</v>
      </c>
      <c r="L681" s="54" t="s">
        <v>17</v>
      </c>
      <c r="M681" s="54" t="s">
        <v>125</v>
      </c>
      <c r="N681" s="54" t="s">
        <v>28</v>
      </c>
      <c r="O681" s="54" t="s">
        <v>16</v>
      </c>
      <c r="P681" s="54" t="s">
        <v>143</v>
      </c>
      <c r="Q681" s="54" t="s">
        <v>6</v>
      </c>
      <c r="R681" s="54" t="s">
        <v>130</v>
      </c>
      <c r="S681" s="54" t="s">
        <v>121</v>
      </c>
      <c r="T681" s="54" t="s">
        <v>5</v>
      </c>
      <c r="U681" s="54" t="s">
        <v>7</v>
      </c>
    </row>
    <row r="682" spans="1:21" ht="20.100000000000001" customHeight="1">
      <c r="A682" s="41">
        <v>44256</v>
      </c>
      <c r="B682" s="23">
        <v>30500</v>
      </c>
      <c r="C682" s="23">
        <f>ROUND((B682)*0.17,0)</f>
        <v>5185</v>
      </c>
      <c r="D682" s="23"/>
      <c r="E682" s="23"/>
      <c r="F682" s="25">
        <f t="shared" ref="F682:F687" si="484">ROUNDUP(((B682+C682)*0.14),0)</f>
        <v>4996</v>
      </c>
      <c r="G682" s="25"/>
      <c r="H682" s="37">
        <f t="shared" ref="H682:H687" si="485">SUM(B682:G682)</f>
        <v>40681</v>
      </c>
      <c r="I682" s="25">
        <v>1250</v>
      </c>
      <c r="J682" s="25">
        <f t="shared" ref="J682" si="486">H682-I682</f>
        <v>39431</v>
      </c>
      <c r="K682" s="25">
        <f>ROUNDUP(((B682+C682)*0.1),0)</f>
        <v>3569</v>
      </c>
      <c r="L682" s="25"/>
      <c r="M682" s="23">
        <f>F682</f>
        <v>4996</v>
      </c>
      <c r="N682" s="25">
        <v>255</v>
      </c>
      <c r="O682" s="25"/>
      <c r="P682" s="23"/>
      <c r="Q682" s="23">
        <v>360</v>
      </c>
      <c r="R682" s="25">
        <v>200</v>
      </c>
      <c r="S682" s="25">
        <v>1</v>
      </c>
      <c r="T682" s="23">
        <f t="shared" ref="T682" si="487">SUM(K682:S682)</f>
        <v>9381</v>
      </c>
      <c r="U682" s="24">
        <f t="shared" ref="U682" si="488">J682-T682</f>
        <v>30050</v>
      </c>
    </row>
    <row r="683" spans="1:21" ht="20.100000000000001" customHeight="1">
      <c r="A683" s="41">
        <v>44287</v>
      </c>
      <c r="B683" s="23">
        <v>30500</v>
      </c>
      <c r="C683" s="23">
        <f t="shared" ref="C683:C687" si="489">ROUND((B683)*0.17,0)</f>
        <v>5185</v>
      </c>
      <c r="D683" s="23"/>
      <c r="E683" s="23"/>
      <c r="F683" s="25">
        <f t="shared" si="484"/>
        <v>4996</v>
      </c>
      <c r="G683" s="25"/>
      <c r="H683" s="37">
        <f t="shared" si="485"/>
        <v>40681</v>
      </c>
      <c r="I683" s="25">
        <v>1250</v>
      </c>
      <c r="J683" s="25">
        <f t="shared" ref="J683" si="490">H683-I683</f>
        <v>39431</v>
      </c>
      <c r="K683" s="25">
        <f>ROUNDUP(((B683+C683)*0.1),0)</f>
        <v>3569</v>
      </c>
      <c r="L683" s="25"/>
      <c r="M683" s="23">
        <f t="shared" ref="M683:M687" si="491">F683</f>
        <v>4996</v>
      </c>
      <c r="N683" s="25">
        <v>255</v>
      </c>
      <c r="O683" s="25"/>
      <c r="P683" s="23"/>
      <c r="Q683" s="23">
        <v>360</v>
      </c>
      <c r="R683" s="25">
        <v>200</v>
      </c>
      <c r="S683" s="25">
        <v>1</v>
      </c>
      <c r="T683" s="23">
        <f t="shared" ref="T683" si="492">SUM(K683:S683)</f>
        <v>9381</v>
      </c>
      <c r="U683" s="24">
        <f t="shared" ref="U683" si="493">J683-T683</f>
        <v>30050</v>
      </c>
    </row>
    <row r="684" spans="1:21" ht="20.100000000000001" customHeight="1">
      <c r="A684" s="41">
        <v>44317</v>
      </c>
      <c r="B684" s="23">
        <v>30500</v>
      </c>
      <c r="C684" s="23">
        <f t="shared" si="489"/>
        <v>5185</v>
      </c>
      <c r="D684" s="23"/>
      <c r="E684" s="23"/>
      <c r="F684" s="25">
        <f t="shared" si="484"/>
        <v>4996</v>
      </c>
      <c r="G684" s="25"/>
      <c r="H684" s="37">
        <f t="shared" si="485"/>
        <v>40681</v>
      </c>
      <c r="I684" s="25">
        <v>1250</v>
      </c>
      <c r="J684" s="25">
        <f t="shared" ref="J684:J687" si="494">H684-I684</f>
        <v>39431</v>
      </c>
      <c r="K684" s="25">
        <f>ROUNDUP(((B684+C684)*0.1),0)</f>
        <v>3569</v>
      </c>
      <c r="L684" s="25"/>
      <c r="M684" s="23">
        <f t="shared" si="491"/>
        <v>4996</v>
      </c>
      <c r="N684" s="25">
        <v>255</v>
      </c>
      <c r="O684" s="25"/>
      <c r="P684" s="23"/>
      <c r="Q684" s="23">
        <v>360</v>
      </c>
      <c r="R684" s="25">
        <v>200</v>
      </c>
      <c r="S684" s="25">
        <v>1</v>
      </c>
      <c r="T684" s="23">
        <f t="shared" ref="T684:T687" si="495">SUM(K684:S684)</f>
        <v>9381</v>
      </c>
      <c r="U684" s="24">
        <f t="shared" ref="U684:U687" si="496">J684-T684</f>
        <v>30050</v>
      </c>
    </row>
    <row r="685" spans="1:21" ht="20.100000000000001" customHeight="1">
      <c r="A685" s="41">
        <v>44348</v>
      </c>
      <c r="B685" s="23">
        <v>30500</v>
      </c>
      <c r="C685" s="23">
        <f t="shared" si="489"/>
        <v>5185</v>
      </c>
      <c r="D685" s="23"/>
      <c r="E685" s="23"/>
      <c r="F685" s="25">
        <f t="shared" si="484"/>
        <v>4996</v>
      </c>
      <c r="G685" s="23"/>
      <c r="H685" s="37">
        <f t="shared" si="485"/>
        <v>40681</v>
      </c>
      <c r="I685" s="25">
        <v>1250</v>
      </c>
      <c r="J685" s="25">
        <f t="shared" si="494"/>
        <v>39431</v>
      </c>
      <c r="K685" s="25">
        <f t="shared" ref="K685:K687" si="497">ROUNDUP(((B685+C685)*0.1),0)</f>
        <v>3569</v>
      </c>
      <c r="L685" s="25"/>
      <c r="M685" s="23">
        <f t="shared" si="491"/>
        <v>4996</v>
      </c>
      <c r="N685" s="25">
        <v>255</v>
      </c>
      <c r="O685" s="25"/>
      <c r="P685" s="23"/>
      <c r="Q685" s="23">
        <v>360</v>
      </c>
      <c r="R685" s="25">
        <v>200</v>
      </c>
      <c r="S685" s="25">
        <v>1</v>
      </c>
      <c r="T685" s="23">
        <f t="shared" si="495"/>
        <v>9381</v>
      </c>
      <c r="U685" s="24">
        <f t="shared" si="496"/>
        <v>30050</v>
      </c>
    </row>
    <row r="686" spans="1:21" ht="20.100000000000001" customHeight="1">
      <c r="A686" s="41">
        <v>44378</v>
      </c>
      <c r="B686" s="23">
        <v>31400</v>
      </c>
      <c r="C686" s="23">
        <f t="shared" si="489"/>
        <v>5338</v>
      </c>
      <c r="D686" s="23"/>
      <c r="E686" s="23"/>
      <c r="F686" s="25">
        <f t="shared" si="484"/>
        <v>5144</v>
      </c>
      <c r="G686" s="23"/>
      <c r="H686" s="37">
        <f t="shared" si="485"/>
        <v>41882</v>
      </c>
      <c r="I686" s="25">
        <v>1250</v>
      </c>
      <c r="J686" s="25">
        <f t="shared" si="494"/>
        <v>40632</v>
      </c>
      <c r="K686" s="25">
        <f t="shared" si="497"/>
        <v>3674</v>
      </c>
      <c r="L686" s="25"/>
      <c r="M686" s="23">
        <f t="shared" si="491"/>
        <v>5144</v>
      </c>
      <c r="N686" s="25">
        <v>255</v>
      </c>
      <c r="O686" s="25"/>
      <c r="P686" s="23"/>
      <c r="Q686" s="23">
        <v>360</v>
      </c>
      <c r="R686" s="25">
        <v>200</v>
      </c>
      <c r="S686" s="25">
        <v>1</v>
      </c>
      <c r="T686" s="23">
        <f t="shared" si="495"/>
        <v>9634</v>
      </c>
      <c r="U686" s="24">
        <f t="shared" si="496"/>
        <v>30998</v>
      </c>
    </row>
    <row r="687" spans="1:21" ht="20.100000000000001" customHeight="1">
      <c r="A687" s="41">
        <v>44409</v>
      </c>
      <c r="B687" s="23">
        <v>31400</v>
      </c>
      <c r="C687" s="23">
        <f t="shared" si="489"/>
        <v>5338</v>
      </c>
      <c r="D687" s="23"/>
      <c r="E687" s="23"/>
      <c r="F687" s="25">
        <f t="shared" si="484"/>
        <v>5144</v>
      </c>
      <c r="G687" s="23"/>
      <c r="H687" s="37">
        <f t="shared" si="485"/>
        <v>41882</v>
      </c>
      <c r="I687" s="25">
        <v>1250</v>
      </c>
      <c r="J687" s="25">
        <f t="shared" si="494"/>
        <v>40632</v>
      </c>
      <c r="K687" s="25">
        <f t="shared" si="497"/>
        <v>3674</v>
      </c>
      <c r="L687" s="25"/>
      <c r="M687" s="23">
        <f t="shared" si="491"/>
        <v>5144</v>
      </c>
      <c r="N687" s="25">
        <v>255</v>
      </c>
      <c r="O687" s="25"/>
      <c r="P687" s="23"/>
      <c r="Q687" s="23">
        <v>360</v>
      </c>
      <c r="R687" s="25">
        <v>200</v>
      </c>
      <c r="S687" s="25">
        <v>1</v>
      </c>
      <c r="T687" s="23">
        <f t="shared" si="495"/>
        <v>9634</v>
      </c>
      <c r="U687" s="24">
        <f t="shared" si="496"/>
        <v>30998</v>
      </c>
    </row>
    <row r="688" spans="1:21" ht="20.100000000000001" customHeight="1">
      <c r="A688" s="41">
        <v>44440</v>
      </c>
      <c r="B688" s="24"/>
      <c r="C688" s="23"/>
      <c r="D688" s="23"/>
      <c r="E688" s="23"/>
      <c r="F688" s="25"/>
      <c r="G688" s="23"/>
      <c r="H688" s="37"/>
      <c r="I688" s="25"/>
      <c r="J688" s="25"/>
      <c r="K688" s="25"/>
      <c r="L688" s="25"/>
      <c r="M688" s="23"/>
      <c r="N688" s="25"/>
      <c r="O688" s="25"/>
      <c r="P688" s="23"/>
      <c r="Q688" s="23"/>
      <c r="R688" s="25"/>
      <c r="S688" s="25"/>
      <c r="T688" s="23"/>
      <c r="U688" s="24"/>
    </row>
    <row r="689" spans="1:21" ht="20.100000000000001" customHeight="1">
      <c r="A689" s="41">
        <v>44470</v>
      </c>
      <c r="B689" s="24"/>
      <c r="C689" s="23"/>
      <c r="D689" s="23"/>
      <c r="E689" s="23"/>
      <c r="F689" s="25"/>
      <c r="G689" s="23"/>
      <c r="H689" s="37"/>
      <c r="I689" s="25"/>
      <c r="J689" s="25"/>
      <c r="K689" s="25"/>
      <c r="L689" s="25"/>
      <c r="M689" s="23"/>
      <c r="N689" s="25"/>
      <c r="O689" s="25"/>
      <c r="P689" s="23"/>
      <c r="Q689" s="23"/>
      <c r="R689" s="25"/>
      <c r="S689" s="25"/>
      <c r="T689" s="23"/>
      <c r="U689" s="24"/>
    </row>
    <row r="690" spans="1:21" ht="20.100000000000001" customHeight="1">
      <c r="A690" s="41">
        <v>44501</v>
      </c>
      <c r="B690" s="24"/>
      <c r="C690" s="23"/>
      <c r="D690" s="23"/>
      <c r="E690" s="23"/>
      <c r="F690" s="25"/>
      <c r="G690" s="23"/>
      <c r="H690" s="37"/>
      <c r="I690" s="25"/>
      <c r="J690" s="25"/>
      <c r="K690" s="25"/>
      <c r="L690" s="25"/>
      <c r="M690" s="23"/>
      <c r="N690" s="25"/>
      <c r="O690" s="25"/>
      <c r="P690" s="23"/>
      <c r="Q690" s="23"/>
      <c r="R690" s="25"/>
      <c r="S690" s="25"/>
      <c r="T690" s="23"/>
      <c r="U690" s="24"/>
    </row>
    <row r="691" spans="1:21" ht="20.100000000000001" customHeight="1">
      <c r="A691" s="41">
        <v>44531</v>
      </c>
      <c r="B691" s="24"/>
      <c r="C691" s="23"/>
      <c r="D691" s="23"/>
      <c r="E691" s="23"/>
      <c r="F691" s="25"/>
      <c r="G691" s="23"/>
      <c r="H691" s="37"/>
      <c r="I691" s="25"/>
      <c r="J691" s="25"/>
      <c r="K691" s="25"/>
      <c r="L691" s="25"/>
      <c r="M691" s="23"/>
      <c r="N691" s="25"/>
      <c r="O691" s="25"/>
      <c r="P691" s="23"/>
      <c r="Q691" s="23"/>
      <c r="R691" s="25"/>
      <c r="S691" s="25"/>
      <c r="T691" s="23"/>
      <c r="U691" s="24"/>
    </row>
    <row r="692" spans="1:21" ht="20.100000000000001" customHeight="1">
      <c r="A692" s="41">
        <v>44562</v>
      </c>
      <c r="B692" s="24"/>
      <c r="C692" s="23"/>
      <c r="D692" s="23"/>
      <c r="E692" s="23"/>
      <c r="F692" s="25"/>
      <c r="G692" s="23"/>
      <c r="H692" s="37"/>
      <c r="I692" s="25"/>
      <c r="J692" s="25"/>
      <c r="K692" s="25"/>
      <c r="L692" s="25"/>
      <c r="M692" s="23"/>
      <c r="N692" s="25"/>
      <c r="O692" s="25"/>
      <c r="P692" s="23"/>
      <c r="Q692" s="23"/>
      <c r="R692" s="25"/>
      <c r="S692" s="25"/>
      <c r="T692" s="23"/>
      <c r="U692" s="24"/>
    </row>
    <row r="693" spans="1:21" ht="20.100000000000001" customHeight="1">
      <c r="A693" s="41">
        <v>44593</v>
      </c>
      <c r="B693" s="23"/>
      <c r="C693" s="23"/>
      <c r="D693" s="23"/>
      <c r="E693" s="23"/>
      <c r="F693" s="23"/>
      <c r="G693" s="23"/>
      <c r="H693" s="23"/>
      <c r="I693" s="25"/>
      <c r="J693" s="25"/>
      <c r="K693" s="25"/>
      <c r="L693" s="25"/>
      <c r="M693" s="23"/>
      <c r="N693" s="25"/>
      <c r="O693" s="25"/>
      <c r="P693" s="23"/>
      <c r="Q693" s="23"/>
      <c r="R693" s="25"/>
      <c r="S693" s="25"/>
      <c r="T693" s="23"/>
      <c r="U693" s="24"/>
    </row>
    <row r="694" spans="1:21" ht="20.100000000000001" customHeight="1">
      <c r="A694" s="42" t="s">
        <v>4</v>
      </c>
      <c r="B694" s="24">
        <f>SUM(B682:B693)</f>
        <v>184800</v>
      </c>
      <c r="C694" s="24">
        <f t="shared" ref="C694" si="498">SUM(C682:C693)</f>
        <v>31416</v>
      </c>
      <c r="D694" s="24">
        <f t="shared" ref="D694" si="499">SUM(D682:D693)</f>
        <v>0</v>
      </c>
      <c r="E694" s="24">
        <f t="shared" ref="E694" si="500">SUM(E682:E693)</f>
        <v>0</v>
      </c>
      <c r="F694" s="24">
        <f t="shared" ref="F694" si="501">SUM(F682:F693)</f>
        <v>30272</v>
      </c>
      <c r="G694" s="24">
        <f t="shared" ref="G694" si="502">SUM(G682:G693)</f>
        <v>0</v>
      </c>
      <c r="H694" s="24">
        <f t="shared" ref="H694:U694" si="503">SUM(H682:H693)</f>
        <v>246488</v>
      </c>
      <c r="I694" s="24">
        <f t="shared" si="503"/>
        <v>7500</v>
      </c>
      <c r="J694" s="24">
        <f t="shared" si="503"/>
        <v>238988</v>
      </c>
      <c r="K694" s="24">
        <f t="shared" si="503"/>
        <v>21624</v>
      </c>
      <c r="L694" s="24">
        <f t="shared" si="503"/>
        <v>0</v>
      </c>
      <c r="M694" s="24">
        <f t="shared" si="503"/>
        <v>30272</v>
      </c>
      <c r="N694" s="24">
        <f t="shared" si="503"/>
        <v>1530</v>
      </c>
      <c r="O694" s="24">
        <f t="shared" si="503"/>
        <v>0</v>
      </c>
      <c r="P694" s="24">
        <f t="shared" si="503"/>
        <v>0</v>
      </c>
      <c r="Q694" s="24">
        <f t="shared" si="503"/>
        <v>2160</v>
      </c>
      <c r="R694" s="24">
        <f t="shared" si="503"/>
        <v>1200</v>
      </c>
      <c r="S694" s="24">
        <f t="shared" si="503"/>
        <v>6</v>
      </c>
      <c r="T694" s="24">
        <f t="shared" si="503"/>
        <v>56792</v>
      </c>
      <c r="U694" s="24">
        <f t="shared" si="503"/>
        <v>182196</v>
      </c>
    </row>
    <row r="695" spans="1:21" ht="20.100000000000001" customHeight="1">
      <c r="A695" s="44"/>
      <c r="B695" s="18"/>
      <c r="C695" s="31"/>
      <c r="D695" s="31"/>
      <c r="E695" s="31"/>
      <c r="F695" s="31"/>
      <c r="G695" s="31"/>
      <c r="H695" s="18"/>
      <c r="I695" s="18"/>
      <c r="J695" s="18"/>
      <c r="K695" s="18"/>
      <c r="L695" s="32"/>
      <c r="M695" s="31"/>
      <c r="N695" s="32"/>
      <c r="O695" s="32"/>
      <c r="P695" s="31"/>
      <c r="Q695" s="31"/>
      <c r="R695" s="32"/>
      <c r="S695" s="32"/>
      <c r="T695" s="31"/>
      <c r="U695" s="27"/>
    </row>
    <row r="696" spans="1:21" ht="20.100000000000001" customHeight="1">
      <c r="A696" s="44"/>
      <c r="B696" s="18"/>
      <c r="C696" s="31"/>
      <c r="D696" s="31"/>
      <c r="E696" s="31"/>
      <c r="F696" s="31"/>
      <c r="G696" s="31"/>
      <c r="H696" s="18"/>
      <c r="I696" s="18"/>
      <c r="J696" s="18"/>
      <c r="K696" s="18"/>
      <c r="L696" s="32"/>
      <c r="M696" s="31"/>
      <c r="N696" s="32"/>
      <c r="O696" s="32"/>
      <c r="P696" s="31"/>
      <c r="Q696" s="31"/>
      <c r="R696" s="32"/>
      <c r="S696" s="32"/>
      <c r="T696" s="31"/>
      <c r="U696" s="27"/>
    </row>
    <row r="697" spans="1:21" ht="20.100000000000001" customHeight="1">
      <c r="A697" s="44"/>
      <c r="B697" s="18"/>
      <c r="C697" s="31"/>
      <c r="D697" s="31"/>
      <c r="E697" s="31"/>
      <c r="F697" s="31"/>
      <c r="G697" s="31"/>
      <c r="H697" s="18"/>
      <c r="I697" s="18"/>
      <c r="J697" s="18"/>
      <c r="K697" s="18"/>
      <c r="L697" s="32"/>
      <c r="M697" s="31"/>
      <c r="N697" s="32"/>
      <c r="O697" s="32"/>
      <c r="P697" s="31"/>
      <c r="Q697" s="31"/>
      <c r="R697" s="32"/>
      <c r="S697" s="32"/>
      <c r="T697" s="31"/>
      <c r="U697" s="27"/>
    </row>
    <row r="698" spans="1:21" ht="20.100000000000001" customHeight="1">
      <c r="A698" s="69" t="s">
        <v>30</v>
      </c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</row>
    <row r="699" spans="1:21" ht="20.100000000000001" customHeight="1">
      <c r="A699" s="69" t="s">
        <v>48</v>
      </c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</row>
    <row r="700" spans="1:21" ht="20.100000000000001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pans="1:21" ht="20.100000000000001" customHeight="1">
      <c r="A701" s="18" t="s">
        <v>250</v>
      </c>
      <c r="B701" s="18"/>
      <c r="C701" s="18"/>
      <c r="D701" s="18"/>
      <c r="E701" s="18"/>
      <c r="F701" s="18"/>
      <c r="G701" s="18"/>
      <c r="H701" s="18"/>
      <c r="I701" s="31" t="s">
        <v>150</v>
      </c>
      <c r="J701" s="19"/>
      <c r="K701" s="19"/>
      <c r="L701" s="19"/>
      <c r="M701" s="18"/>
      <c r="N701" s="18"/>
      <c r="O701" s="18"/>
      <c r="P701" s="18"/>
      <c r="Q701" s="18"/>
      <c r="R701" s="18"/>
      <c r="S701" s="18"/>
      <c r="T701" s="18"/>
      <c r="U701" s="18"/>
    </row>
    <row r="702" spans="1:21" ht="20.100000000000001" customHeight="1">
      <c r="A702" s="18"/>
      <c r="B702" s="18"/>
      <c r="C702" s="18"/>
      <c r="D702" s="18"/>
      <c r="E702" s="18"/>
      <c r="F702" s="18"/>
      <c r="G702" s="18"/>
      <c r="H702" s="18"/>
      <c r="I702" s="31"/>
      <c r="J702" s="19"/>
      <c r="K702" s="19"/>
      <c r="L702" s="19"/>
      <c r="M702" s="18"/>
      <c r="N702" s="18"/>
      <c r="O702" s="18"/>
      <c r="P702" s="18"/>
      <c r="Q702" s="18"/>
      <c r="R702" s="18"/>
      <c r="S702" s="18"/>
      <c r="T702" s="18"/>
      <c r="U702" s="18"/>
    </row>
    <row r="703" spans="1:21" ht="32.25" customHeight="1">
      <c r="A703" s="54" t="s">
        <v>0</v>
      </c>
      <c r="B703" s="54" t="s">
        <v>1</v>
      </c>
      <c r="C703" s="54" t="s">
        <v>2</v>
      </c>
      <c r="D703" s="54" t="s">
        <v>3</v>
      </c>
      <c r="E703" s="54" t="s">
        <v>104</v>
      </c>
      <c r="F703" s="54" t="s">
        <v>144</v>
      </c>
      <c r="G703" s="54" t="s">
        <v>19</v>
      </c>
      <c r="H703" s="55" t="s">
        <v>4</v>
      </c>
      <c r="I703" s="54" t="s">
        <v>133</v>
      </c>
      <c r="J703" s="54" t="s">
        <v>5</v>
      </c>
      <c r="K703" s="54" t="s">
        <v>9</v>
      </c>
      <c r="L703" s="54" t="s">
        <v>17</v>
      </c>
      <c r="M703" s="54" t="s">
        <v>125</v>
      </c>
      <c r="N703" s="54" t="s">
        <v>28</v>
      </c>
      <c r="O703" s="54" t="s">
        <v>15</v>
      </c>
      <c r="P703" s="54" t="s">
        <v>143</v>
      </c>
      <c r="Q703" s="54" t="s">
        <v>6</v>
      </c>
      <c r="R703" s="54" t="s">
        <v>130</v>
      </c>
      <c r="S703" s="54" t="s">
        <v>121</v>
      </c>
      <c r="T703" s="54" t="s">
        <v>5</v>
      </c>
      <c r="U703" s="54" t="s">
        <v>7</v>
      </c>
    </row>
    <row r="704" spans="1:21" ht="20.100000000000001" customHeight="1">
      <c r="A704" s="41">
        <v>44256</v>
      </c>
      <c r="B704" s="23">
        <v>26000</v>
      </c>
      <c r="C704" s="23">
        <f>ROUND((B704)*0.17,0)</f>
        <v>4420</v>
      </c>
      <c r="D704" s="23">
        <f>ROUND((B704)*0.08,0)</f>
        <v>2080</v>
      </c>
      <c r="E704" s="23">
        <v>400</v>
      </c>
      <c r="F704" s="25">
        <f>ROUNDUP(((B704+C704)*0.14),0)</f>
        <v>4259</v>
      </c>
      <c r="G704" s="25">
        <v>0</v>
      </c>
      <c r="H704" s="37">
        <f t="shared" ref="H704:H715" si="504">SUM(B704:G704)</f>
        <v>37159</v>
      </c>
      <c r="I704" s="25">
        <v>1250</v>
      </c>
      <c r="J704" s="25">
        <f t="shared" ref="J704:J715" si="505">H704-I704</f>
        <v>35909</v>
      </c>
      <c r="K704" s="25">
        <f>ROUNDUP(((B704+C704)*0.1),0)</f>
        <v>3042</v>
      </c>
      <c r="L704" s="25"/>
      <c r="M704" s="23">
        <f>F704</f>
        <v>4259</v>
      </c>
      <c r="N704" s="25">
        <v>0</v>
      </c>
      <c r="O704" s="25">
        <v>0</v>
      </c>
      <c r="P704" s="23">
        <v>0</v>
      </c>
      <c r="Q704" s="23">
        <v>360</v>
      </c>
      <c r="R704" s="25">
        <v>200</v>
      </c>
      <c r="S704" s="25">
        <v>1</v>
      </c>
      <c r="T704" s="50">
        <f t="shared" ref="T704:T715" si="506">S704+R704+Q704+P704+O704+N704+M704+L704+K704</f>
        <v>7862</v>
      </c>
      <c r="U704" s="24">
        <f t="shared" ref="U704:U715" si="507">J704-T704</f>
        <v>28047</v>
      </c>
    </row>
    <row r="705" spans="1:21" ht="20.100000000000001" customHeight="1">
      <c r="A705" s="41">
        <v>44287</v>
      </c>
      <c r="B705" s="23"/>
      <c r="C705" s="23"/>
      <c r="D705" s="23"/>
      <c r="E705" s="23"/>
      <c r="F705" s="25">
        <f t="shared" ref="F705:F715" si="508">ROUNDUP(((B705+C705)*0.14),0)</f>
        <v>0</v>
      </c>
      <c r="G705" s="23"/>
      <c r="H705" s="37">
        <f t="shared" si="504"/>
        <v>0</v>
      </c>
      <c r="I705" s="23"/>
      <c r="J705" s="25">
        <f t="shared" si="505"/>
        <v>0</v>
      </c>
      <c r="K705" s="25">
        <f t="shared" ref="K705:K715" si="509">ROUNDUP(((B705+C705)*0.1),0)</f>
        <v>0</v>
      </c>
      <c r="L705" s="23"/>
      <c r="M705" s="23">
        <f t="shared" ref="M705:M715" si="510">F705</f>
        <v>0</v>
      </c>
      <c r="N705" s="23"/>
      <c r="O705" s="23"/>
      <c r="P705" s="23"/>
      <c r="Q705" s="23"/>
      <c r="R705" s="23"/>
      <c r="S705" s="23"/>
      <c r="T705" s="50">
        <f t="shared" si="506"/>
        <v>0</v>
      </c>
      <c r="U705" s="24">
        <f t="shared" si="507"/>
        <v>0</v>
      </c>
    </row>
    <row r="706" spans="1:21" ht="20.100000000000001" customHeight="1">
      <c r="A706" s="41">
        <v>44317</v>
      </c>
      <c r="B706" s="23"/>
      <c r="C706" s="23"/>
      <c r="D706" s="23"/>
      <c r="E706" s="23"/>
      <c r="F706" s="25">
        <f t="shared" si="508"/>
        <v>0</v>
      </c>
      <c r="G706" s="25"/>
      <c r="H706" s="37">
        <f t="shared" si="504"/>
        <v>0</v>
      </c>
      <c r="I706" s="25"/>
      <c r="J706" s="25">
        <f t="shared" si="505"/>
        <v>0</v>
      </c>
      <c r="K706" s="25">
        <f t="shared" si="509"/>
        <v>0</v>
      </c>
      <c r="L706" s="25"/>
      <c r="M706" s="23">
        <f t="shared" si="510"/>
        <v>0</v>
      </c>
      <c r="N706" s="25"/>
      <c r="O706" s="25"/>
      <c r="P706" s="23"/>
      <c r="Q706" s="23"/>
      <c r="R706" s="25"/>
      <c r="S706" s="25"/>
      <c r="T706" s="50">
        <f t="shared" si="506"/>
        <v>0</v>
      </c>
      <c r="U706" s="24">
        <f t="shared" si="507"/>
        <v>0</v>
      </c>
    </row>
    <row r="707" spans="1:21" ht="20.100000000000001" customHeight="1">
      <c r="A707" s="41">
        <v>44348</v>
      </c>
      <c r="B707" s="23"/>
      <c r="C707" s="23"/>
      <c r="D707" s="23"/>
      <c r="E707" s="23"/>
      <c r="F707" s="25">
        <f t="shared" si="508"/>
        <v>0</v>
      </c>
      <c r="G707" s="25"/>
      <c r="H707" s="37">
        <f t="shared" si="504"/>
        <v>0</v>
      </c>
      <c r="I707" s="25"/>
      <c r="J707" s="25">
        <f t="shared" si="505"/>
        <v>0</v>
      </c>
      <c r="K707" s="25">
        <f t="shared" si="509"/>
        <v>0</v>
      </c>
      <c r="L707" s="25"/>
      <c r="M707" s="23">
        <f t="shared" si="510"/>
        <v>0</v>
      </c>
      <c r="N707" s="25"/>
      <c r="O707" s="25"/>
      <c r="P707" s="23"/>
      <c r="Q707" s="23"/>
      <c r="R707" s="25"/>
      <c r="S707" s="25"/>
      <c r="T707" s="50">
        <f t="shared" si="506"/>
        <v>0</v>
      </c>
      <c r="U707" s="24">
        <f t="shared" si="507"/>
        <v>0</v>
      </c>
    </row>
    <row r="708" spans="1:21" ht="20.100000000000001" customHeight="1">
      <c r="A708" s="41">
        <v>44378</v>
      </c>
      <c r="B708" s="23"/>
      <c r="C708" s="23"/>
      <c r="D708" s="23"/>
      <c r="E708" s="23"/>
      <c r="F708" s="25">
        <f t="shared" si="508"/>
        <v>0</v>
      </c>
      <c r="G708" s="25"/>
      <c r="H708" s="37">
        <f t="shared" si="504"/>
        <v>0</v>
      </c>
      <c r="I708" s="25"/>
      <c r="J708" s="25">
        <f t="shared" si="505"/>
        <v>0</v>
      </c>
      <c r="K708" s="25">
        <f t="shared" si="509"/>
        <v>0</v>
      </c>
      <c r="L708" s="25"/>
      <c r="M708" s="23">
        <f t="shared" si="510"/>
        <v>0</v>
      </c>
      <c r="N708" s="25"/>
      <c r="O708" s="25"/>
      <c r="P708" s="23"/>
      <c r="Q708" s="23"/>
      <c r="R708" s="25"/>
      <c r="S708" s="25"/>
      <c r="T708" s="50">
        <f t="shared" si="506"/>
        <v>0</v>
      </c>
      <c r="U708" s="24">
        <f t="shared" si="507"/>
        <v>0</v>
      </c>
    </row>
    <row r="709" spans="1:21" ht="20.100000000000001" customHeight="1">
      <c r="A709" s="41">
        <v>44409</v>
      </c>
      <c r="B709" s="23"/>
      <c r="C709" s="23"/>
      <c r="D709" s="23"/>
      <c r="E709" s="23"/>
      <c r="F709" s="25">
        <f t="shared" si="508"/>
        <v>0</v>
      </c>
      <c r="G709" s="25"/>
      <c r="H709" s="37">
        <f t="shared" si="504"/>
        <v>0</v>
      </c>
      <c r="I709" s="25"/>
      <c r="J709" s="25">
        <f t="shared" si="505"/>
        <v>0</v>
      </c>
      <c r="K709" s="25">
        <f t="shared" si="509"/>
        <v>0</v>
      </c>
      <c r="L709" s="25"/>
      <c r="M709" s="23">
        <f t="shared" si="510"/>
        <v>0</v>
      </c>
      <c r="N709" s="25"/>
      <c r="O709" s="25"/>
      <c r="P709" s="23"/>
      <c r="Q709" s="23"/>
      <c r="R709" s="25"/>
      <c r="S709" s="25"/>
      <c r="T709" s="50">
        <f t="shared" si="506"/>
        <v>0</v>
      </c>
      <c r="U709" s="24">
        <f t="shared" si="507"/>
        <v>0</v>
      </c>
    </row>
    <row r="710" spans="1:21" ht="20.100000000000001" customHeight="1">
      <c r="A710" s="41">
        <v>44440</v>
      </c>
      <c r="B710" s="23"/>
      <c r="C710" s="23"/>
      <c r="D710" s="23"/>
      <c r="E710" s="23"/>
      <c r="F710" s="25">
        <f t="shared" si="508"/>
        <v>0</v>
      </c>
      <c r="G710" s="25"/>
      <c r="H710" s="37">
        <f t="shared" si="504"/>
        <v>0</v>
      </c>
      <c r="I710" s="25"/>
      <c r="J710" s="25">
        <f t="shared" si="505"/>
        <v>0</v>
      </c>
      <c r="K710" s="25">
        <f t="shared" si="509"/>
        <v>0</v>
      </c>
      <c r="L710" s="25"/>
      <c r="M710" s="23">
        <f t="shared" si="510"/>
        <v>0</v>
      </c>
      <c r="N710" s="25"/>
      <c r="O710" s="25"/>
      <c r="P710" s="23"/>
      <c r="Q710" s="23"/>
      <c r="R710" s="25"/>
      <c r="S710" s="25"/>
      <c r="T710" s="50">
        <f t="shared" si="506"/>
        <v>0</v>
      </c>
      <c r="U710" s="24">
        <f t="shared" si="507"/>
        <v>0</v>
      </c>
    </row>
    <row r="711" spans="1:21" ht="20.100000000000001" customHeight="1">
      <c r="A711" s="41">
        <v>44470</v>
      </c>
      <c r="B711" s="23"/>
      <c r="C711" s="23"/>
      <c r="D711" s="23"/>
      <c r="E711" s="23"/>
      <c r="F711" s="25">
        <f t="shared" si="508"/>
        <v>0</v>
      </c>
      <c r="G711" s="25"/>
      <c r="H711" s="37">
        <f t="shared" si="504"/>
        <v>0</v>
      </c>
      <c r="I711" s="25"/>
      <c r="J711" s="25">
        <f t="shared" si="505"/>
        <v>0</v>
      </c>
      <c r="K711" s="25">
        <f t="shared" si="509"/>
        <v>0</v>
      </c>
      <c r="L711" s="25"/>
      <c r="M711" s="23">
        <f t="shared" si="510"/>
        <v>0</v>
      </c>
      <c r="N711" s="25"/>
      <c r="O711" s="25"/>
      <c r="P711" s="23"/>
      <c r="Q711" s="23"/>
      <c r="R711" s="25"/>
      <c r="S711" s="25"/>
      <c r="T711" s="50">
        <f t="shared" si="506"/>
        <v>0</v>
      </c>
      <c r="U711" s="24">
        <f t="shared" si="507"/>
        <v>0</v>
      </c>
    </row>
    <row r="712" spans="1:21" ht="20.100000000000001" customHeight="1">
      <c r="A712" s="41">
        <v>44501</v>
      </c>
      <c r="B712" s="23"/>
      <c r="C712" s="23"/>
      <c r="D712" s="23"/>
      <c r="E712" s="23"/>
      <c r="F712" s="25">
        <f t="shared" si="508"/>
        <v>0</v>
      </c>
      <c r="G712" s="25"/>
      <c r="H712" s="37">
        <f t="shared" si="504"/>
        <v>0</v>
      </c>
      <c r="I712" s="25"/>
      <c r="J712" s="25">
        <f t="shared" si="505"/>
        <v>0</v>
      </c>
      <c r="K712" s="25">
        <f t="shared" si="509"/>
        <v>0</v>
      </c>
      <c r="L712" s="25"/>
      <c r="M712" s="23">
        <f t="shared" si="510"/>
        <v>0</v>
      </c>
      <c r="N712" s="25"/>
      <c r="O712" s="25"/>
      <c r="P712" s="23"/>
      <c r="Q712" s="23"/>
      <c r="R712" s="25"/>
      <c r="S712" s="25"/>
      <c r="T712" s="50">
        <f t="shared" si="506"/>
        <v>0</v>
      </c>
      <c r="U712" s="24">
        <f t="shared" si="507"/>
        <v>0</v>
      </c>
    </row>
    <row r="713" spans="1:21" ht="20.100000000000001" customHeight="1">
      <c r="A713" s="41">
        <v>44531</v>
      </c>
      <c r="B713" s="23"/>
      <c r="C713" s="23"/>
      <c r="D713" s="23"/>
      <c r="E713" s="23"/>
      <c r="F713" s="25">
        <f t="shared" si="508"/>
        <v>0</v>
      </c>
      <c r="G713" s="25"/>
      <c r="H713" s="37">
        <f t="shared" si="504"/>
        <v>0</v>
      </c>
      <c r="I713" s="25"/>
      <c r="J713" s="25">
        <f t="shared" si="505"/>
        <v>0</v>
      </c>
      <c r="K713" s="25">
        <f t="shared" si="509"/>
        <v>0</v>
      </c>
      <c r="L713" s="25"/>
      <c r="M713" s="23">
        <f t="shared" si="510"/>
        <v>0</v>
      </c>
      <c r="N713" s="25"/>
      <c r="O713" s="25"/>
      <c r="P713" s="23"/>
      <c r="Q713" s="23"/>
      <c r="R713" s="25"/>
      <c r="S713" s="25"/>
      <c r="T713" s="50">
        <f t="shared" si="506"/>
        <v>0</v>
      </c>
      <c r="U713" s="24">
        <f t="shared" si="507"/>
        <v>0</v>
      </c>
    </row>
    <row r="714" spans="1:21" ht="20.100000000000001" customHeight="1">
      <c r="A714" s="41">
        <v>44562</v>
      </c>
      <c r="B714" s="23"/>
      <c r="C714" s="23"/>
      <c r="D714" s="23"/>
      <c r="E714" s="23"/>
      <c r="F714" s="25">
        <f t="shared" si="508"/>
        <v>0</v>
      </c>
      <c r="G714" s="25"/>
      <c r="H714" s="37">
        <f t="shared" si="504"/>
        <v>0</v>
      </c>
      <c r="I714" s="25"/>
      <c r="J714" s="25">
        <f t="shared" si="505"/>
        <v>0</v>
      </c>
      <c r="K714" s="25">
        <f t="shared" si="509"/>
        <v>0</v>
      </c>
      <c r="L714" s="25"/>
      <c r="M714" s="23">
        <f t="shared" si="510"/>
        <v>0</v>
      </c>
      <c r="N714" s="25"/>
      <c r="O714" s="25"/>
      <c r="P714" s="23"/>
      <c r="Q714" s="23"/>
      <c r="R714" s="25"/>
      <c r="S714" s="25"/>
      <c r="T714" s="50">
        <f t="shared" si="506"/>
        <v>0</v>
      </c>
      <c r="U714" s="24">
        <f t="shared" si="507"/>
        <v>0</v>
      </c>
    </row>
    <row r="715" spans="1:21" ht="20.100000000000001" customHeight="1">
      <c r="A715" s="41">
        <v>44593</v>
      </c>
      <c r="B715" s="23"/>
      <c r="C715" s="23"/>
      <c r="D715" s="23"/>
      <c r="E715" s="23"/>
      <c r="F715" s="25">
        <f t="shared" si="508"/>
        <v>0</v>
      </c>
      <c r="G715" s="23"/>
      <c r="H715" s="37">
        <f t="shared" si="504"/>
        <v>0</v>
      </c>
      <c r="I715" s="23"/>
      <c r="J715" s="25">
        <f t="shared" si="505"/>
        <v>0</v>
      </c>
      <c r="K715" s="25">
        <f t="shared" si="509"/>
        <v>0</v>
      </c>
      <c r="L715" s="23"/>
      <c r="M715" s="23">
        <f t="shared" si="510"/>
        <v>0</v>
      </c>
      <c r="N715" s="23"/>
      <c r="O715" s="23"/>
      <c r="P715" s="23"/>
      <c r="Q715" s="23"/>
      <c r="R715" s="23"/>
      <c r="S715" s="23"/>
      <c r="T715" s="50">
        <f t="shared" si="506"/>
        <v>0</v>
      </c>
      <c r="U715" s="24">
        <f t="shared" si="507"/>
        <v>0</v>
      </c>
    </row>
    <row r="716" spans="1:21" ht="20.100000000000001" customHeight="1">
      <c r="A716" s="42" t="s">
        <v>4</v>
      </c>
      <c r="B716" s="24">
        <f>SUM(B704:B715)</f>
        <v>26000</v>
      </c>
      <c r="C716" s="24">
        <f t="shared" ref="C716:U716" si="511">SUM(C704:C715)</f>
        <v>4420</v>
      </c>
      <c r="D716" s="24">
        <f t="shared" si="511"/>
        <v>2080</v>
      </c>
      <c r="E716" s="24">
        <f t="shared" si="511"/>
        <v>400</v>
      </c>
      <c r="F716" s="24">
        <f t="shared" si="511"/>
        <v>4259</v>
      </c>
      <c r="G716" s="24">
        <f t="shared" si="511"/>
        <v>0</v>
      </c>
      <c r="H716" s="24">
        <f t="shared" si="511"/>
        <v>37159</v>
      </c>
      <c r="I716" s="24">
        <f t="shared" si="511"/>
        <v>1250</v>
      </c>
      <c r="J716" s="24">
        <f t="shared" si="511"/>
        <v>35909</v>
      </c>
      <c r="K716" s="24">
        <f t="shared" si="511"/>
        <v>3042</v>
      </c>
      <c r="L716" s="24">
        <f t="shared" si="511"/>
        <v>0</v>
      </c>
      <c r="M716" s="24">
        <f t="shared" si="511"/>
        <v>4259</v>
      </c>
      <c r="N716" s="24">
        <f t="shared" si="511"/>
        <v>0</v>
      </c>
      <c r="O716" s="24">
        <f t="shared" si="511"/>
        <v>0</v>
      </c>
      <c r="P716" s="24">
        <f t="shared" si="511"/>
        <v>0</v>
      </c>
      <c r="Q716" s="24">
        <f t="shared" si="511"/>
        <v>360</v>
      </c>
      <c r="R716" s="24">
        <f t="shared" si="511"/>
        <v>200</v>
      </c>
      <c r="S716" s="24">
        <f t="shared" si="511"/>
        <v>1</v>
      </c>
      <c r="T716" s="24">
        <f t="shared" si="511"/>
        <v>7862</v>
      </c>
      <c r="U716" s="24">
        <f t="shared" si="511"/>
        <v>28047</v>
      </c>
    </row>
    <row r="717" spans="1:21" ht="20.100000000000001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pans="1:21" ht="20.100000000000001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pans="1:21" ht="20.100000000000001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</row>
    <row r="720" spans="1:21" ht="20.100000000000001" customHeight="1">
      <c r="A720" s="69" t="s">
        <v>30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</row>
    <row r="721" spans="1:21" ht="20.100000000000001" customHeight="1">
      <c r="A721" s="69" t="s">
        <v>48</v>
      </c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</row>
    <row r="722" spans="1:21" ht="20.100000000000001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pans="1:21" ht="20.100000000000001" customHeight="1">
      <c r="A723" s="18" t="s">
        <v>251</v>
      </c>
      <c r="B723" s="18"/>
      <c r="C723" s="18"/>
      <c r="D723" s="18"/>
      <c r="E723" s="18"/>
      <c r="F723" s="18"/>
      <c r="G723" s="18"/>
      <c r="H723" s="18"/>
      <c r="I723" s="31" t="s">
        <v>151</v>
      </c>
      <c r="J723" s="19"/>
      <c r="K723" s="19"/>
      <c r="L723" s="19"/>
      <c r="M723" s="18"/>
      <c r="N723" s="18"/>
      <c r="O723" s="18"/>
      <c r="P723" s="18"/>
      <c r="Q723" s="18"/>
      <c r="R723" s="18"/>
      <c r="S723" s="18"/>
      <c r="T723" s="18"/>
      <c r="U723" s="18"/>
    </row>
    <row r="724" spans="1:21" ht="20.100000000000001" customHeight="1">
      <c r="A724" s="18"/>
      <c r="B724" s="18"/>
      <c r="C724" s="18"/>
      <c r="D724" s="18"/>
      <c r="E724" s="18"/>
      <c r="F724" s="18"/>
      <c r="G724" s="18"/>
      <c r="H724" s="18"/>
      <c r="I724" s="31"/>
      <c r="J724" s="19"/>
      <c r="K724" s="19"/>
      <c r="L724" s="19"/>
      <c r="M724" s="18"/>
      <c r="N724" s="18"/>
      <c r="O724" s="18"/>
      <c r="P724" s="18"/>
      <c r="Q724" s="18"/>
      <c r="R724" s="18"/>
      <c r="S724" s="18"/>
      <c r="T724" s="18"/>
      <c r="U724" s="18"/>
    </row>
    <row r="725" spans="1:21" ht="32.25" customHeight="1">
      <c r="A725" s="54" t="s">
        <v>0</v>
      </c>
      <c r="B725" s="54" t="s">
        <v>1</v>
      </c>
      <c r="C725" s="54" t="s">
        <v>2</v>
      </c>
      <c r="D725" s="54" t="s">
        <v>3</v>
      </c>
      <c r="E725" s="54" t="s">
        <v>104</v>
      </c>
      <c r="F725" s="54" t="s">
        <v>144</v>
      </c>
      <c r="G725" s="54" t="s">
        <v>19</v>
      </c>
      <c r="H725" s="55" t="s">
        <v>4</v>
      </c>
      <c r="I725" s="54" t="s">
        <v>133</v>
      </c>
      <c r="J725" s="54" t="s">
        <v>5</v>
      </c>
      <c r="K725" s="54" t="s">
        <v>9</v>
      </c>
      <c r="L725" s="54" t="s">
        <v>17</v>
      </c>
      <c r="M725" s="54" t="s">
        <v>125</v>
      </c>
      <c r="N725" s="54" t="s">
        <v>28</v>
      </c>
      <c r="O725" s="54" t="s">
        <v>27</v>
      </c>
      <c r="P725" s="54" t="s">
        <v>143</v>
      </c>
      <c r="Q725" s="54" t="s">
        <v>6</v>
      </c>
      <c r="R725" s="54" t="s">
        <v>130</v>
      </c>
      <c r="S725" s="54" t="s">
        <v>121</v>
      </c>
      <c r="T725" s="54" t="s">
        <v>5</v>
      </c>
      <c r="U725" s="54" t="s">
        <v>7</v>
      </c>
    </row>
    <row r="726" spans="1:21" ht="20.100000000000001" customHeight="1">
      <c r="A726" s="41">
        <v>44256</v>
      </c>
      <c r="B726" s="23">
        <v>33300</v>
      </c>
      <c r="C726" s="23">
        <f>ROUND((B726)*0.17,0)</f>
        <v>5661</v>
      </c>
      <c r="D726" s="23"/>
      <c r="E726" s="23"/>
      <c r="F726" s="25">
        <f>ROUNDUP(((B726+C726)*0.14),0)</f>
        <v>5455</v>
      </c>
      <c r="G726" s="25"/>
      <c r="H726" s="37">
        <f t="shared" ref="H726:H731" si="512">SUM(B726:G726)</f>
        <v>44416</v>
      </c>
      <c r="I726" s="25">
        <v>1250</v>
      </c>
      <c r="J726" s="25">
        <f t="shared" ref="J726:J731" si="513">H726-I726</f>
        <v>43166</v>
      </c>
      <c r="K726" s="25">
        <f>ROUNDUP(((B726+C726)*0.1),0)</f>
        <v>3897</v>
      </c>
      <c r="L726" s="25"/>
      <c r="M726" s="23">
        <f>F726</f>
        <v>5455</v>
      </c>
      <c r="N726" s="25">
        <v>825</v>
      </c>
      <c r="O726" s="25">
        <v>6042</v>
      </c>
      <c r="P726" s="23"/>
      <c r="Q726" s="23">
        <v>360</v>
      </c>
      <c r="R726" s="25">
        <v>200</v>
      </c>
      <c r="S726" s="25">
        <v>1</v>
      </c>
      <c r="T726" s="23">
        <f>SUM(K726:S726)</f>
        <v>16780</v>
      </c>
      <c r="U726" s="24">
        <f t="shared" ref="U726:U727" si="514">J726-T726</f>
        <v>26386</v>
      </c>
    </row>
    <row r="727" spans="1:21" ht="20.100000000000001" customHeight="1">
      <c r="A727" s="41">
        <v>44287</v>
      </c>
      <c r="B727" s="23">
        <v>33300</v>
      </c>
      <c r="C727" s="23">
        <f t="shared" ref="C727:C731" si="515">ROUND((B727)*0.17,0)</f>
        <v>5661</v>
      </c>
      <c r="D727" s="23"/>
      <c r="E727" s="23"/>
      <c r="F727" s="25">
        <f>ROUNDUP(((B727+C727)*0.14),0)</f>
        <v>5455</v>
      </c>
      <c r="G727" s="25"/>
      <c r="H727" s="37">
        <f t="shared" si="512"/>
        <v>44416</v>
      </c>
      <c r="I727" s="37"/>
      <c r="J727" s="25">
        <f t="shared" si="513"/>
        <v>44416</v>
      </c>
      <c r="K727" s="25">
        <f t="shared" ref="K727:K730" si="516">ROUNDUP(((B727+C727)*0.1),0)</f>
        <v>3897</v>
      </c>
      <c r="L727" s="25"/>
      <c r="M727" s="23">
        <f>F727</f>
        <v>5455</v>
      </c>
      <c r="N727" s="25">
        <v>825</v>
      </c>
      <c r="O727" s="25">
        <v>6042</v>
      </c>
      <c r="P727" s="25"/>
      <c r="Q727" s="23">
        <v>360</v>
      </c>
      <c r="R727" s="25">
        <v>200</v>
      </c>
      <c r="S727" s="25">
        <v>1</v>
      </c>
      <c r="T727" s="23">
        <f>SUM(K727:S727)</f>
        <v>16780</v>
      </c>
      <c r="U727" s="24">
        <f t="shared" si="514"/>
        <v>27636</v>
      </c>
    </row>
    <row r="728" spans="1:21" ht="20.100000000000001" customHeight="1">
      <c r="A728" s="41">
        <v>44317</v>
      </c>
      <c r="B728" s="23">
        <v>33300</v>
      </c>
      <c r="C728" s="23">
        <f t="shared" si="515"/>
        <v>5661</v>
      </c>
      <c r="D728" s="23"/>
      <c r="E728" s="23"/>
      <c r="F728" s="25">
        <f>ROUNDUP(((B728+C728)*0.14),0)</f>
        <v>5455</v>
      </c>
      <c r="G728" s="25"/>
      <c r="H728" s="37">
        <f t="shared" si="512"/>
        <v>44416</v>
      </c>
      <c r="I728" s="25">
        <v>1250</v>
      </c>
      <c r="J728" s="25">
        <f t="shared" si="513"/>
        <v>43166</v>
      </c>
      <c r="K728" s="25">
        <f t="shared" si="516"/>
        <v>3897</v>
      </c>
      <c r="L728" s="25"/>
      <c r="M728" s="23">
        <f t="shared" ref="M728:M731" si="517">F728</f>
        <v>5455</v>
      </c>
      <c r="N728" s="25">
        <v>825</v>
      </c>
      <c r="O728" s="25">
        <v>6042</v>
      </c>
      <c r="P728" s="23"/>
      <c r="Q728" s="23">
        <v>360</v>
      </c>
      <c r="R728" s="25">
        <v>200</v>
      </c>
      <c r="S728" s="25">
        <v>1</v>
      </c>
      <c r="T728" s="23">
        <f t="shared" ref="T728:T731" si="518">SUM(K728:S728)</f>
        <v>16780</v>
      </c>
      <c r="U728" s="24">
        <f t="shared" ref="U728:U731" si="519">J728-T728</f>
        <v>26386</v>
      </c>
    </row>
    <row r="729" spans="1:21" ht="20.100000000000001" customHeight="1">
      <c r="A729" s="41">
        <v>44348</v>
      </c>
      <c r="B729" s="23">
        <v>33300</v>
      </c>
      <c r="C729" s="23">
        <f t="shared" si="515"/>
        <v>5661</v>
      </c>
      <c r="D729" s="23"/>
      <c r="E729" s="23"/>
      <c r="F729" s="25">
        <f>ROUNDUP(((B729+C729)*0.14),0)</f>
        <v>5455</v>
      </c>
      <c r="G729" s="23"/>
      <c r="H729" s="37">
        <f t="shared" si="512"/>
        <v>44416</v>
      </c>
      <c r="I729" s="25"/>
      <c r="J729" s="25">
        <f t="shared" si="513"/>
        <v>44416</v>
      </c>
      <c r="K729" s="25">
        <f t="shared" si="516"/>
        <v>3897</v>
      </c>
      <c r="L729" s="25"/>
      <c r="M729" s="23">
        <f t="shared" si="517"/>
        <v>5455</v>
      </c>
      <c r="N729" s="25">
        <v>825</v>
      </c>
      <c r="O729" s="25">
        <v>6042</v>
      </c>
      <c r="P729" s="23"/>
      <c r="Q729" s="23">
        <v>360</v>
      </c>
      <c r="R729" s="25">
        <v>200</v>
      </c>
      <c r="S729" s="25">
        <v>1</v>
      </c>
      <c r="T729" s="23">
        <f t="shared" si="518"/>
        <v>16780</v>
      </c>
      <c r="U729" s="24">
        <f t="shared" si="519"/>
        <v>27636</v>
      </c>
    </row>
    <row r="730" spans="1:21" ht="20.100000000000001" customHeight="1">
      <c r="A730" s="41">
        <v>44378</v>
      </c>
      <c r="B730" s="23">
        <v>34300</v>
      </c>
      <c r="C730" s="23">
        <f t="shared" si="515"/>
        <v>5831</v>
      </c>
      <c r="D730" s="23"/>
      <c r="E730" s="23"/>
      <c r="F730" s="25">
        <f>ROUNDUP(((B730+C730)*0.14),0)</f>
        <v>5619</v>
      </c>
      <c r="G730" s="23"/>
      <c r="H730" s="37">
        <f t="shared" si="512"/>
        <v>45750</v>
      </c>
      <c r="I730" s="25">
        <v>1250</v>
      </c>
      <c r="J730" s="25">
        <f t="shared" si="513"/>
        <v>44500</v>
      </c>
      <c r="K730" s="25">
        <f t="shared" si="516"/>
        <v>4014</v>
      </c>
      <c r="L730" s="25"/>
      <c r="M730" s="23">
        <f t="shared" si="517"/>
        <v>5619</v>
      </c>
      <c r="N730" s="25">
        <v>825</v>
      </c>
      <c r="O730" s="25">
        <v>6042</v>
      </c>
      <c r="P730" s="23"/>
      <c r="Q730" s="23">
        <v>360</v>
      </c>
      <c r="R730" s="25">
        <v>200</v>
      </c>
      <c r="S730" s="25">
        <v>1</v>
      </c>
      <c r="T730" s="23">
        <f t="shared" si="518"/>
        <v>17061</v>
      </c>
      <c r="U730" s="24">
        <f t="shared" si="519"/>
        <v>27439</v>
      </c>
    </row>
    <row r="731" spans="1:21" ht="20.100000000000001" customHeight="1">
      <c r="A731" s="43" t="s">
        <v>112</v>
      </c>
      <c r="B731" s="24">
        <v>68600</v>
      </c>
      <c r="C731" s="23">
        <f t="shared" si="515"/>
        <v>11662</v>
      </c>
      <c r="D731" s="23"/>
      <c r="E731" s="23"/>
      <c r="F731" s="25">
        <v>11236</v>
      </c>
      <c r="G731" s="23"/>
      <c r="H731" s="37">
        <f t="shared" si="512"/>
        <v>91498</v>
      </c>
      <c r="I731" s="25">
        <v>1250</v>
      </c>
      <c r="J731" s="25">
        <f t="shared" si="513"/>
        <v>90248</v>
      </c>
      <c r="K731" s="25">
        <v>8028</v>
      </c>
      <c r="L731" s="25"/>
      <c r="M731" s="23">
        <f t="shared" si="517"/>
        <v>11236</v>
      </c>
      <c r="N731" s="23">
        <f>F726</f>
        <v>5455</v>
      </c>
      <c r="O731" s="25">
        <v>6042</v>
      </c>
      <c r="P731" s="23"/>
      <c r="Q731" s="23">
        <v>720</v>
      </c>
      <c r="R731" s="25">
        <v>400</v>
      </c>
      <c r="S731" s="25">
        <v>2</v>
      </c>
      <c r="T731" s="23">
        <f t="shared" si="518"/>
        <v>31883</v>
      </c>
      <c r="U731" s="24">
        <f t="shared" si="519"/>
        <v>58365</v>
      </c>
    </row>
    <row r="732" spans="1:21" ht="20.100000000000001" customHeight="1">
      <c r="A732" s="41">
        <v>44470</v>
      </c>
      <c r="B732" s="24"/>
      <c r="C732" s="23"/>
      <c r="D732" s="23"/>
      <c r="E732" s="23"/>
      <c r="F732" s="25"/>
      <c r="G732" s="23"/>
      <c r="H732" s="37"/>
      <c r="I732" s="25"/>
      <c r="J732" s="25"/>
      <c r="K732" s="25"/>
      <c r="L732" s="25"/>
      <c r="M732" s="23"/>
      <c r="N732" s="25"/>
      <c r="O732" s="25"/>
      <c r="P732" s="23"/>
      <c r="Q732" s="23"/>
      <c r="R732" s="25"/>
      <c r="S732" s="25"/>
      <c r="T732" s="23"/>
      <c r="U732" s="24"/>
    </row>
    <row r="733" spans="1:21" ht="20.100000000000001" customHeight="1">
      <c r="A733" s="41">
        <v>44501</v>
      </c>
      <c r="B733" s="24"/>
      <c r="C733" s="23"/>
      <c r="D733" s="23"/>
      <c r="E733" s="23"/>
      <c r="F733" s="25"/>
      <c r="G733" s="23"/>
      <c r="H733" s="37"/>
      <c r="I733" s="25"/>
      <c r="J733" s="25"/>
      <c r="K733" s="25"/>
      <c r="L733" s="25"/>
      <c r="M733" s="23"/>
      <c r="N733" s="25"/>
      <c r="O733" s="25"/>
      <c r="P733" s="23"/>
      <c r="Q733" s="23"/>
      <c r="R733" s="25"/>
      <c r="S733" s="25"/>
      <c r="T733" s="23"/>
      <c r="U733" s="24"/>
    </row>
    <row r="734" spans="1:21" ht="20.100000000000001" customHeight="1">
      <c r="A734" s="41">
        <v>44531</v>
      </c>
      <c r="B734" s="24"/>
      <c r="C734" s="23"/>
      <c r="D734" s="23"/>
      <c r="E734" s="23"/>
      <c r="F734" s="25"/>
      <c r="G734" s="23"/>
      <c r="H734" s="37"/>
      <c r="I734" s="25"/>
      <c r="J734" s="25"/>
      <c r="K734" s="25"/>
      <c r="L734" s="25"/>
      <c r="M734" s="23"/>
      <c r="N734" s="25"/>
      <c r="O734" s="25"/>
      <c r="P734" s="23"/>
      <c r="Q734" s="23"/>
      <c r="R734" s="25"/>
      <c r="S734" s="25"/>
      <c r="T734" s="23"/>
      <c r="U734" s="24"/>
    </row>
    <row r="735" spans="1:21" ht="20.100000000000001" customHeight="1">
      <c r="A735" s="41">
        <v>44562</v>
      </c>
      <c r="B735" s="24"/>
      <c r="C735" s="23"/>
      <c r="D735" s="23"/>
      <c r="E735" s="23"/>
      <c r="F735" s="25"/>
      <c r="G735" s="23"/>
      <c r="H735" s="37"/>
      <c r="I735" s="25"/>
      <c r="J735" s="25"/>
      <c r="K735" s="25"/>
      <c r="L735" s="25"/>
      <c r="M735" s="23"/>
      <c r="N735" s="25"/>
      <c r="O735" s="25"/>
      <c r="P735" s="23"/>
      <c r="Q735" s="23"/>
      <c r="R735" s="25"/>
      <c r="S735" s="25"/>
      <c r="T735" s="23"/>
      <c r="U735" s="24"/>
    </row>
    <row r="736" spans="1:21" ht="20.100000000000001" customHeight="1">
      <c r="A736" s="41">
        <v>44593</v>
      </c>
      <c r="B736" s="23"/>
      <c r="C736" s="23"/>
      <c r="D736" s="23"/>
      <c r="E736" s="23"/>
      <c r="F736" s="23"/>
      <c r="G736" s="23"/>
      <c r="H736" s="23"/>
      <c r="I736" s="25"/>
      <c r="J736" s="25"/>
      <c r="K736" s="25"/>
      <c r="L736" s="25"/>
      <c r="M736" s="23"/>
      <c r="N736" s="25"/>
      <c r="O736" s="25"/>
      <c r="P736" s="23"/>
      <c r="Q736" s="23"/>
      <c r="R736" s="25"/>
      <c r="S736" s="25"/>
      <c r="T736" s="23"/>
      <c r="U736" s="24"/>
    </row>
    <row r="737" spans="1:21" ht="20.100000000000001" customHeight="1">
      <c r="A737" s="42" t="s">
        <v>4</v>
      </c>
      <c r="B737" s="24">
        <f>SUM(B726:B736)</f>
        <v>236100</v>
      </c>
      <c r="C737" s="24">
        <f t="shared" ref="C737" si="520">SUM(C726:C736)</f>
        <v>40137</v>
      </c>
      <c r="D737" s="24">
        <f t="shared" ref="D737" si="521">SUM(D726:D736)</f>
        <v>0</v>
      </c>
      <c r="E737" s="24">
        <f t="shared" ref="E737" si="522">SUM(E726:E736)</f>
        <v>0</v>
      </c>
      <c r="F737" s="24">
        <f t="shared" ref="F737" si="523">SUM(F726:F736)</f>
        <v>38675</v>
      </c>
      <c r="G737" s="24">
        <f t="shared" ref="G737" si="524">SUM(G726:G736)</f>
        <v>0</v>
      </c>
      <c r="H737" s="24">
        <f t="shared" ref="H737:U737" si="525">SUM(H726:H736)</f>
        <v>314912</v>
      </c>
      <c r="I737" s="24">
        <f t="shared" si="525"/>
        <v>5000</v>
      </c>
      <c r="J737" s="24">
        <f t="shared" si="525"/>
        <v>309912</v>
      </c>
      <c r="K737" s="24">
        <f t="shared" si="525"/>
        <v>27630</v>
      </c>
      <c r="L737" s="24">
        <f t="shared" si="525"/>
        <v>0</v>
      </c>
      <c r="M737" s="24">
        <f t="shared" si="525"/>
        <v>38675</v>
      </c>
      <c r="N737" s="24">
        <f t="shared" si="525"/>
        <v>9580</v>
      </c>
      <c r="O737" s="24">
        <f t="shared" si="525"/>
        <v>36252</v>
      </c>
      <c r="P737" s="24">
        <f t="shared" si="525"/>
        <v>0</v>
      </c>
      <c r="Q737" s="24">
        <f t="shared" si="525"/>
        <v>2520</v>
      </c>
      <c r="R737" s="24">
        <f t="shared" si="525"/>
        <v>1400</v>
      </c>
      <c r="S737" s="24">
        <f t="shared" si="525"/>
        <v>7</v>
      </c>
      <c r="T737" s="24">
        <f t="shared" si="525"/>
        <v>116064</v>
      </c>
      <c r="U737" s="24">
        <f t="shared" si="525"/>
        <v>193848</v>
      </c>
    </row>
    <row r="738" spans="1:21" ht="20.100000000000001" customHeight="1">
      <c r="A738" s="44"/>
      <c r="B738" s="18"/>
      <c r="C738" s="31"/>
      <c r="D738" s="31"/>
      <c r="E738" s="31"/>
      <c r="F738" s="31"/>
      <c r="G738" s="31"/>
      <c r="H738" s="18"/>
      <c r="I738" s="18"/>
      <c r="J738" s="18"/>
      <c r="K738" s="18"/>
      <c r="L738" s="32"/>
      <c r="M738" s="31"/>
      <c r="N738" s="32"/>
      <c r="O738" s="32"/>
      <c r="P738" s="31"/>
      <c r="Q738" s="31"/>
      <c r="R738" s="32"/>
      <c r="S738" s="32"/>
      <c r="T738" s="31"/>
      <c r="U738" s="27"/>
    </row>
    <row r="739" spans="1:21" ht="20.100000000000001" customHeight="1">
      <c r="A739" s="44"/>
      <c r="B739" s="18"/>
      <c r="C739" s="31"/>
      <c r="D739" s="31"/>
      <c r="E739" s="31"/>
      <c r="F739" s="31"/>
      <c r="G739" s="31"/>
      <c r="H739" s="18"/>
      <c r="I739" s="18"/>
      <c r="J739" s="18"/>
      <c r="K739" s="18"/>
      <c r="L739" s="32"/>
      <c r="M739" s="31"/>
      <c r="N739" s="32"/>
      <c r="O739" s="32"/>
      <c r="P739" s="31"/>
      <c r="Q739" s="31"/>
      <c r="R739" s="32"/>
      <c r="S739" s="32"/>
      <c r="T739" s="31"/>
      <c r="U739" s="27"/>
    </row>
    <row r="740" spans="1:21" ht="20.100000000000001" customHeight="1">
      <c r="A740" s="44"/>
      <c r="B740" s="18"/>
      <c r="C740" s="31"/>
      <c r="D740" s="31"/>
      <c r="E740" s="31"/>
      <c r="F740" s="31"/>
      <c r="G740" s="31"/>
      <c r="H740" s="18"/>
      <c r="I740" s="18"/>
      <c r="J740" s="18"/>
      <c r="K740" s="18"/>
      <c r="L740" s="32"/>
      <c r="M740" s="31"/>
      <c r="N740" s="32"/>
      <c r="O740" s="32"/>
      <c r="P740" s="31"/>
      <c r="Q740" s="31"/>
      <c r="R740" s="32"/>
      <c r="S740" s="32"/>
      <c r="T740" s="31"/>
      <c r="U740" s="27"/>
    </row>
    <row r="741" spans="1:21" ht="20.100000000000001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1" ht="20.100000000000001" customHeight="1">
      <c r="A742" s="63"/>
      <c r="B742" s="62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</row>
    <row r="743" spans="1:21" customFormat="1" ht="20.100000000000001" customHeight="1"/>
    <row r="746" spans="1:21" ht="27" customHeight="1"/>
  </sheetData>
  <mergeCells count="69">
    <mergeCell ref="A654:U654"/>
    <mergeCell ref="A676:U676"/>
    <mergeCell ref="A698:U698"/>
    <mergeCell ref="A677:U677"/>
    <mergeCell ref="A111:U111"/>
    <mergeCell ref="A112:U112"/>
    <mergeCell ref="A177:U177"/>
    <mergeCell ref="A199:U199"/>
    <mergeCell ref="A221:U221"/>
    <mergeCell ref="A156:U156"/>
    <mergeCell ref="A157:U157"/>
    <mergeCell ref="A178:U178"/>
    <mergeCell ref="A133:U133"/>
    <mergeCell ref="A134:U134"/>
    <mergeCell ref="A442:U442"/>
    <mergeCell ref="A528:U528"/>
    <mergeCell ref="A266:U266"/>
    <mergeCell ref="A200:U200"/>
    <mergeCell ref="A287:U287"/>
    <mergeCell ref="A376:U376"/>
    <mergeCell ref="A354:U354"/>
    <mergeCell ref="A375:U375"/>
    <mergeCell ref="A243:U243"/>
    <mergeCell ref="A222:U222"/>
    <mergeCell ref="A265:U265"/>
    <mergeCell ref="A286:U286"/>
    <mergeCell ref="A244:U244"/>
    <mergeCell ref="A1:U1"/>
    <mergeCell ref="A90:U90"/>
    <mergeCell ref="A24:U24"/>
    <mergeCell ref="A2:U2"/>
    <mergeCell ref="A68:U68"/>
    <mergeCell ref="A46:U46"/>
    <mergeCell ref="A23:U23"/>
    <mergeCell ref="A45:U45"/>
    <mergeCell ref="A67:U67"/>
    <mergeCell ref="A89:U89"/>
    <mergeCell ref="A721:U721"/>
    <mergeCell ref="A655:U655"/>
    <mergeCell ref="A699:U699"/>
    <mergeCell ref="A720:U720"/>
    <mergeCell ref="A464:U464"/>
    <mergeCell ref="A486:U486"/>
    <mergeCell ref="A595:U595"/>
    <mergeCell ref="A572:U572"/>
    <mergeCell ref="A550:U550"/>
    <mergeCell ref="A485:U485"/>
    <mergeCell ref="A508:U508"/>
    <mergeCell ref="A527:U527"/>
    <mergeCell ref="A549:U549"/>
    <mergeCell ref="A571:U571"/>
    <mergeCell ref="A594:U594"/>
    <mergeCell ref="A614:U614"/>
    <mergeCell ref="A615:U615"/>
    <mergeCell ref="A637:U637"/>
    <mergeCell ref="A309:U309"/>
    <mergeCell ref="A331:U331"/>
    <mergeCell ref="A353:U353"/>
    <mergeCell ref="A332:U332"/>
    <mergeCell ref="A310:U310"/>
    <mergeCell ref="A398:U398"/>
    <mergeCell ref="A419:U419"/>
    <mergeCell ref="A441:U441"/>
    <mergeCell ref="A463:U463"/>
    <mergeCell ref="A636:U636"/>
    <mergeCell ref="A420:U420"/>
    <mergeCell ref="A509:U509"/>
    <mergeCell ref="A399:U399"/>
    <mergeCell ref="A397:U397"/>
  </mergeCells>
  <printOptions horizontalCentered="1"/>
  <pageMargins left="0.5" right="0.5" top="0.5" bottom="0.5" header="0.5" footer="0.5"/>
  <pageSetup paperSize="9" scale="82" orientation="landscape" r:id="rId1"/>
  <rowBreaks count="33" manualBreakCount="33">
    <brk id="22" max="20" man="1"/>
    <brk id="44" max="20" man="1"/>
    <brk id="66" max="20" man="1"/>
    <brk id="88" max="20" man="1"/>
    <brk id="110" max="20" man="1"/>
    <brk id="132" max="20" man="1"/>
    <brk id="155" max="20" man="1"/>
    <brk id="176" max="20" man="1"/>
    <brk id="198" max="20" man="1"/>
    <brk id="220" max="20" man="1"/>
    <brk id="242" max="20" man="1"/>
    <brk id="264" max="20" man="1"/>
    <brk id="285" max="20" man="1"/>
    <brk id="308" max="20" man="1"/>
    <brk id="330" max="20" man="1"/>
    <brk id="352" max="20" man="1"/>
    <brk id="374" max="20" man="1"/>
    <brk id="396" max="20" man="1"/>
    <brk id="418" max="20" man="1"/>
    <brk id="440" max="20" man="1"/>
    <brk id="462" max="20" man="1"/>
    <brk id="484" max="20" man="1"/>
    <brk id="507" max="20" man="1"/>
    <brk id="526" max="20" man="1"/>
    <brk id="548" max="20" man="1"/>
    <brk id="570" max="20" man="1"/>
    <brk id="593" max="20" man="1"/>
    <brk id="613" max="20" man="1"/>
    <brk id="635" max="20" man="1"/>
    <brk id="653" max="20" man="1"/>
    <brk id="675" max="20" man="1"/>
    <brk id="697" max="20" man="1"/>
    <brk id="719" max="20" man="1"/>
  </rowBreaks>
  <drawing r:id="rId2"/>
  <legacyDrawing r:id="rId3"/>
  <controls>
    <control shapeId="3085" r:id="rId4" name="Control 13"/>
    <control shapeId="3084" r:id="rId5" name="Control 12"/>
    <control shapeId="3083" r:id="rId6" name="Control 11"/>
    <control shapeId="3082" r:id="rId7" name="Control 10"/>
    <control shapeId="3081" r:id="rId8" name="Control 9"/>
    <control shapeId="3080" r:id="rId9" name="Control 8"/>
    <control shapeId="3079" r:id="rId10" name="Control 7"/>
    <control shapeId="3078" r:id="rId11" name="Control 6"/>
    <control shapeId="3077" r:id="rId12" name="Control 5"/>
    <control shapeId="3076" r:id="rId13" name="Control 4"/>
    <control shapeId="3074" r:id="rId14" name="Control 2"/>
    <control shapeId="3073" r:id="rId15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Class I GPF</vt:lpstr>
      <vt:lpstr>Class I DCPS</vt:lpstr>
      <vt:lpstr>Class III GPF</vt:lpstr>
      <vt:lpstr>Class III DCPS</vt:lpstr>
      <vt:lpstr>'Class I DCPS'!Print_Area</vt:lpstr>
      <vt:lpstr>'Class I GPF'!Print_Area</vt:lpstr>
      <vt:lpstr>'Class III DCPS'!Print_Area</vt:lpstr>
      <vt:lpstr>'Class III GPF'!Print_Area</vt:lpstr>
    </vt:vector>
  </TitlesOfParts>
  <Company>The Principal GPD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Principal GPD</dc:creator>
  <cp:lastModifiedBy>ADMIN</cp:lastModifiedBy>
  <cp:lastPrinted>2022-02-03T09:11:04Z</cp:lastPrinted>
  <dcterms:created xsi:type="dcterms:W3CDTF">2009-01-31T04:42:40Z</dcterms:created>
  <dcterms:modified xsi:type="dcterms:W3CDTF">2022-02-04T04:53:18Z</dcterms:modified>
</cp:coreProperties>
</file>